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480" yWindow="45" windowWidth="7995" windowHeight="6660" firstSheet="1" activeTab="1"/>
  </bookViews>
  <sheets>
    <sheet name="Trial Balance" sheetId="24" state="hidden" r:id="rId1"/>
    <sheet name="Balance" sheetId="4" r:id="rId2"/>
    <sheet name="EE RR" sheetId="25" r:id="rId3"/>
    <sheet name="Cartera Dic 2012" sheetId="26" r:id="rId4"/>
    <sheet name="Club house" sheetId="23" state="hidden" r:id="rId5"/>
    <sheet name="Hoja4" sheetId="27" state="hidden" r:id="rId6"/>
    <sheet name="Hoja5" sheetId="28" state="hidden" r:id="rId7"/>
  </sheets>
  <externalReferences>
    <externalReference r:id="rId8"/>
    <externalReference r:id="rId9"/>
  </externalReferences>
  <definedNames>
    <definedName name="_xlnm._FilterDatabase" localSheetId="3" hidden="1">'Cartera Dic 2012'!$A$1:$N$174</definedName>
    <definedName name="_xlnm._FilterDatabase" localSheetId="5" hidden="1">Hoja4!$A$1:$D$107</definedName>
    <definedName name="_xlnm._FilterDatabase" localSheetId="6" hidden="1">Hoja5!$A$1:$H$225</definedName>
    <definedName name="_xlnm._FilterDatabase" localSheetId="0">'Trial Balance'!$A$1:$E$271</definedName>
    <definedName name="_xlnm.Print_Area" localSheetId="1">Balance!$A$1:$I$47</definedName>
    <definedName name="_xlnm.Print_Area" localSheetId="3">'Cartera Dic 2012'!$A$1:$M$173</definedName>
    <definedName name="_xlnm.Print_Area" localSheetId="2">'EE RR'!$A$1:$I$43</definedName>
    <definedName name="as" localSheetId="3" hidden="1">{#N/A,#N/A,FALSE,"Aging Summary";#N/A,#N/A,FALSE,"Ratio Analysis";#N/A,#N/A,FALSE,"Test 120 Day Accts";#N/A,#N/A,FALSE,"Tickmarks"}</definedName>
    <definedName name="as" localSheetId="2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Print_Titles_MI" localSheetId="2">[1]Planilla!$A$1:$IV$9,[1]Planilla!$A$1:$C$65536</definedName>
    <definedName name="Print_Titles_MI">[2]Planilla!$A$1:$IV$9,[2]Planilla!$A$1:$C$65536</definedName>
    <definedName name="TABLE" localSheetId="1">Balance!#REF!</definedName>
    <definedName name="TABLE_2" localSheetId="1">Balance!#REF!</definedName>
    <definedName name="TABLE_3" localSheetId="1">Balance!#REF!</definedName>
    <definedName name="TABLE_4" localSheetId="1">Balance!#REF!</definedName>
    <definedName name="_xlnm.Print_Titles" localSheetId="3">'Cartera Dic 2012'!$1:$1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/>
</workbook>
</file>

<file path=xl/calcChain.xml><?xml version="1.0" encoding="utf-8"?>
<calcChain xmlns="http://schemas.openxmlformats.org/spreadsheetml/2006/main">
  <c r="C147" i="24" l="1"/>
  <c r="C148" i="24"/>
  <c r="C149" i="24"/>
  <c r="F17" i="25" l="1"/>
  <c r="F18" i="25"/>
  <c r="E37" i="4"/>
  <c r="C139" i="24"/>
  <c r="C2" i="24"/>
  <c r="C3" i="24"/>
  <c r="C7" i="24"/>
  <c r="C8" i="24"/>
  <c r="C234" i="24"/>
  <c r="C235" i="24"/>
  <c r="F33" i="25" l="1"/>
  <c r="H32" i="25"/>
  <c r="F32" i="25"/>
  <c r="C216" i="24"/>
  <c r="C218" i="24"/>
  <c r="C221" i="24"/>
  <c r="C222" i="24"/>
  <c r="H26" i="25"/>
  <c r="F29" i="25"/>
  <c r="H29" i="25"/>
  <c r="F31" i="25" l="1"/>
  <c r="F26" i="25" s="1"/>
  <c r="J33" i="25" l="1"/>
  <c r="I33" i="25"/>
  <c r="H19" i="4" l="1"/>
  <c r="G21" i="4"/>
  <c r="E20" i="4"/>
  <c r="H20" i="4" s="1"/>
  <c r="D107" i="27"/>
  <c r="L173" i="26"/>
  <c r="K173" i="26"/>
  <c r="J173" i="26"/>
  <c r="I173" i="26"/>
  <c r="H173" i="26"/>
  <c r="G28" i="24" s="1"/>
  <c r="G173" i="26"/>
  <c r="F173" i="26"/>
  <c r="E173" i="26"/>
  <c r="M172" i="26"/>
  <c r="M171" i="26"/>
  <c r="M170" i="26"/>
  <c r="M169" i="26"/>
  <c r="M168" i="26"/>
  <c r="M167" i="26"/>
  <c r="M166" i="26"/>
  <c r="M165" i="26"/>
  <c r="M164" i="26"/>
  <c r="M163" i="26"/>
  <c r="M162" i="26"/>
  <c r="M161" i="26"/>
  <c r="M160" i="26"/>
  <c r="M159" i="26"/>
  <c r="M158" i="26"/>
  <c r="M157" i="26"/>
  <c r="M156" i="26"/>
  <c r="M155" i="26"/>
  <c r="M154" i="26"/>
  <c r="M153" i="26"/>
  <c r="M152" i="26"/>
  <c r="M151" i="26"/>
  <c r="M150" i="26"/>
  <c r="M149" i="26"/>
  <c r="M148" i="26"/>
  <c r="M147" i="26"/>
  <c r="M146" i="26"/>
  <c r="M145" i="26"/>
  <c r="M144" i="26"/>
  <c r="M143" i="26"/>
  <c r="M142" i="26"/>
  <c r="M141" i="26"/>
  <c r="M140" i="26"/>
  <c r="M139" i="26"/>
  <c r="M138" i="26"/>
  <c r="M137" i="26"/>
  <c r="M136" i="26"/>
  <c r="M135" i="26"/>
  <c r="M134" i="26"/>
  <c r="M133" i="26"/>
  <c r="M132" i="26"/>
  <c r="M131" i="26"/>
  <c r="M130" i="26"/>
  <c r="M129" i="26"/>
  <c r="M128" i="26"/>
  <c r="M127" i="26"/>
  <c r="M126" i="26"/>
  <c r="M125" i="26"/>
  <c r="M124" i="26"/>
  <c r="M123" i="26"/>
  <c r="M122" i="26"/>
  <c r="M121" i="26"/>
  <c r="M120" i="26"/>
  <c r="M119" i="26"/>
  <c r="M118" i="26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D92" i="26"/>
  <c r="M92" i="26" s="1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D17" i="26"/>
  <c r="M17" i="26" s="1"/>
  <c r="M16" i="26"/>
  <c r="M15" i="26"/>
  <c r="M14" i="26"/>
  <c r="M13" i="26"/>
  <c r="D12" i="26"/>
  <c r="M12" i="26" s="1"/>
  <c r="D11" i="26"/>
  <c r="M11" i="26" s="1"/>
  <c r="D10" i="26"/>
  <c r="M10" i="26" s="1"/>
  <c r="M9" i="26"/>
  <c r="D8" i="26"/>
  <c r="M8" i="26" s="1"/>
  <c r="D7" i="26"/>
  <c r="M7" i="26" s="1"/>
  <c r="D6" i="26"/>
  <c r="M6" i="26" s="1"/>
  <c r="D5" i="26"/>
  <c r="M5" i="26" s="1"/>
  <c r="D4" i="26"/>
  <c r="M4" i="26" s="1"/>
  <c r="D3" i="26"/>
  <c r="M3" i="26" s="1"/>
  <c r="D2" i="26"/>
  <c r="D173" i="26" s="1"/>
  <c r="M2" i="26" l="1"/>
  <c r="M173" i="26" s="1"/>
  <c r="E11" i="4"/>
  <c r="H11" i="4" s="1"/>
  <c r="E10" i="4"/>
  <c r="F39" i="25"/>
  <c r="F27" i="25"/>
  <c r="H17" i="25"/>
  <c r="F22" i="25" l="1"/>
  <c r="F16" i="25"/>
  <c r="I16" i="25" s="1"/>
  <c r="F19" i="25"/>
  <c r="F20" i="25"/>
  <c r="F21" i="25"/>
  <c r="F15" i="25"/>
  <c r="F11" i="25"/>
  <c r="F10" i="25"/>
  <c r="E35" i="4"/>
  <c r="E17" i="4"/>
  <c r="E28" i="4"/>
  <c r="E27" i="4"/>
  <c r="E26" i="4"/>
  <c r="E25" i="4"/>
  <c r="E14" i="4"/>
  <c r="I17" i="4" l="1"/>
  <c r="H17" i="4"/>
  <c r="I18" i="25"/>
  <c r="J18" i="25"/>
  <c r="I17" i="25"/>
  <c r="J17" i="25"/>
  <c r="E13" i="4"/>
  <c r="E12" i="4"/>
  <c r="H35" i="25"/>
  <c r="H23" i="25"/>
  <c r="H12" i="25"/>
  <c r="I40" i="25"/>
  <c r="I39" i="25"/>
  <c r="J39" i="25"/>
  <c r="I38" i="25"/>
  <c r="I34" i="25"/>
  <c r="J32" i="25"/>
  <c r="J31" i="25"/>
  <c r="I31" i="25"/>
  <c r="J30" i="25"/>
  <c r="J29" i="25"/>
  <c r="I28" i="25"/>
  <c r="J28" i="25"/>
  <c r="J26" i="25"/>
  <c r="I26" i="25"/>
  <c r="J27" i="25"/>
  <c r="F35" i="25"/>
  <c r="J22" i="25"/>
  <c r="I21" i="25"/>
  <c r="I20" i="25"/>
  <c r="J20" i="25"/>
  <c r="J19" i="25"/>
  <c r="I19" i="25"/>
  <c r="F23" i="25"/>
  <c r="I11" i="25"/>
  <c r="J11" i="25"/>
  <c r="F12" i="25"/>
  <c r="H37" i="25" l="1"/>
  <c r="J23" i="25"/>
  <c r="I23" i="25"/>
  <c r="F37" i="25"/>
  <c r="F41" i="25" s="1"/>
  <c r="E36" i="4" s="1"/>
  <c r="I12" i="25"/>
  <c r="J12" i="25"/>
  <c r="I35" i="25"/>
  <c r="J15" i="25"/>
  <c r="I10" i="25"/>
  <c r="I15" i="25"/>
  <c r="I22" i="25"/>
  <c r="I27" i="25"/>
  <c r="I29" i="25"/>
  <c r="I30" i="25"/>
  <c r="I32" i="25"/>
  <c r="J10" i="25"/>
  <c r="H41" i="25" l="1"/>
  <c r="G36" i="4" s="1"/>
  <c r="I36" i="4" s="1"/>
  <c r="J35" i="25"/>
  <c r="I37" i="25"/>
  <c r="J37" i="25"/>
  <c r="G29" i="4"/>
  <c r="G31" i="4" s="1"/>
  <c r="G15" i="4"/>
  <c r="G40" i="4" l="1"/>
  <c r="G42" i="4" s="1"/>
  <c r="J41" i="25"/>
  <c r="I41" i="25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N9" i="23"/>
  <c r="M9" i="23"/>
  <c r="L9" i="23"/>
  <c r="K9" i="23"/>
  <c r="J9" i="23"/>
  <c r="I9" i="23"/>
  <c r="H9" i="23"/>
  <c r="G9" i="23"/>
  <c r="F9" i="23"/>
  <c r="E9" i="23"/>
  <c r="D9" i="23"/>
  <c r="B9" i="23"/>
  <c r="C9" i="23"/>
  <c r="H38" i="4" l="1"/>
  <c r="H12" i="4" l="1"/>
  <c r="I13" i="4"/>
  <c r="H28" i="4"/>
  <c r="H26" i="4"/>
  <c r="H25" i="4"/>
  <c r="I14" i="4"/>
  <c r="H41" i="4"/>
  <c r="H22" i="4"/>
  <c r="I37" i="4"/>
  <c r="I35" i="4"/>
  <c r="I28" i="4"/>
  <c r="I27" i="4"/>
  <c r="I25" i="4"/>
  <c r="I10" i="4"/>
  <c r="H10" i="4"/>
  <c r="E15" i="4"/>
  <c r="E21" i="4" s="1"/>
  <c r="H27" i="4"/>
  <c r="H35" i="4"/>
  <c r="H37" i="4"/>
  <c r="I12" i="4"/>
  <c r="H15" i="4" l="1"/>
  <c r="I15" i="4"/>
  <c r="H13" i="4"/>
  <c r="H21" i="4"/>
  <c r="I21" i="4"/>
  <c r="H14" i="4"/>
  <c r="E29" i="4"/>
  <c r="I29" i="4" l="1"/>
  <c r="E31" i="4"/>
  <c r="H29" i="4"/>
  <c r="I31" i="4" l="1"/>
  <c r="H31" i="4"/>
  <c r="H36" i="4" l="1"/>
  <c r="E40" i="4"/>
  <c r="E42" i="4" l="1"/>
  <c r="I40" i="4"/>
  <c r="H40" i="4"/>
  <c r="I42" i="4" l="1"/>
  <c r="H42" i="4"/>
</calcChain>
</file>

<file path=xl/sharedStrings.xml><?xml version="1.0" encoding="utf-8"?>
<sst xmlns="http://schemas.openxmlformats.org/spreadsheetml/2006/main" count="1627" uniqueCount="913">
  <si>
    <t>PRIETO  -HERNAN ALONSO</t>
  </si>
  <si>
    <t>A COMPA¥IAS ASEGURADORAS</t>
  </si>
  <si>
    <t xml:space="preserve">EQUIPO DE </t>
  </si>
  <si>
    <t>CONSIGNACION X IDENTIFICAR</t>
  </si>
  <si>
    <t>Anticipos de Cuotas de Administración</t>
  </si>
  <si>
    <t>Costos y Gastos de Ejercicios Anteriores</t>
  </si>
  <si>
    <t>INGRESOS VARIOS</t>
  </si>
  <si>
    <t>PRIETO MURCIA CESAR AUGUSTO</t>
  </si>
  <si>
    <t>SIMONIN SHONI JUAN</t>
  </si>
  <si>
    <t>ALONZO GALVIS JHAIR</t>
  </si>
  <si>
    <t>TAMAYO RINCON CARLOS JULIO</t>
  </si>
  <si>
    <t>FONSECA  RODRIGO ALBERTO</t>
  </si>
  <si>
    <t>GARCIA  MARIA ELENA</t>
  </si>
  <si>
    <t>RECIO  JULIO CESAR</t>
  </si>
  <si>
    <t xml:space="preserve">TACHA GALEANO ERIKA </t>
  </si>
  <si>
    <t>BARRAGAN  HENRY</t>
  </si>
  <si>
    <t>CLAVIJO SORIANO EVELING</t>
  </si>
  <si>
    <t>GONGORA  - ADA LUZ</t>
  </si>
  <si>
    <t>RAMIREZ  CESAR -FABIAN</t>
  </si>
  <si>
    <t>SANTOS  ALEJANDRO</t>
  </si>
  <si>
    <t>VILLAREAL  CARMEN SOFIA</t>
  </si>
  <si>
    <t>MARTHA SILVA OCHOA  .</t>
  </si>
  <si>
    <t>PEREA BELLO JUAN MANUEL</t>
  </si>
  <si>
    <t>NAVIA HERRERA JUAN CARLOS</t>
  </si>
  <si>
    <t>NANCY CORTES CAMARGO  .</t>
  </si>
  <si>
    <t>CRUZ FAJARDO BLANCA MARIA</t>
  </si>
  <si>
    <t>DIAZ ORTIZ IVAN FERNANDO</t>
  </si>
  <si>
    <t>OSCAR DARIO CADAVID  .</t>
  </si>
  <si>
    <t>SARA CATALINA CADAVID  .</t>
  </si>
  <si>
    <t>ANGELA MARIA MARULANDA  .</t>
  </si>
  <si>
    <t xml:space="preserve">LESMES RICAURTE JORGE </t>
  </si>
  <si>
    <t>VILLAR JIMENEZ ARLES JAVIER</t>
  </si>
  <si>
    <t>PEÑA  YULI ANDREA</t>
  </si>
  <si>
    <t>BOLIVAR  OLGA VIVIANA</t>
  </si>
  <si>
    <t>LINARES PARIS DANIEL</t>
  </si>
  <si>
    <t>ORTIZ GARCIA GUILLERMO</t>
  </si>
  <si>
    <t>BAZURTO FRANCO LUCY</t>
  </si>
  <si>
    <t>ZAPATA OSORIO BEATRIZ ELENA</t>
  </si>
  <si>
    <t>RESTREPO  ANDREA ELIANA</t>
  </si>
  <si>
    <t>CONVERS GONZALEZ BERNARDA</t>
  </si>
  <si>
    <t>CAMACHO GALEANO FERNANDO</t>
  </si>
  <si>
    <t>VANEGAS  BERNARDO</t>
  </si>
  <si>
    <t xml:space="preserve">RAMIREZ ROLDANO ALVARO </t>
  </si>
  <si>
    <t>SILVA ARIAS ADRIANA CAROLINA</t>
  </si>
  <si>
    <t>DONCEL ORTIZ MARIA EUGENIA</t>
  </si>
  <si>
    <t>CASTRO TORRES EMPERATRIZ</t>
  </si>
  <si>
    <t>POUCHARD  RAFAEL</t>
  </si>
  <si>
    <t>URIBE  MARIA ISABEL</t>
  </si>
  <si>
    <t>DAZA  LUIS ALBERTO</t>
  </si>
  <si>
    <t>OCAMPO DE BOTELLO ROMELIA</t>
  </si>
  <si>
    <t>GRAJALES  PATRICIA</t>
  </si>
  <si>
    <t>MORENO  SECUNDINO</t>
  </si>
  <si>
    <t>BELTRAN PULIDO EDGAR G.</t>
  </si>
  <si>
    <t>SUSANA HERRERA DE LOPEZ  .</t>
  </si>
  <si>
    <t>GOMEZ  ADRIANA</t>
  </si>
  <si>
    <t xml:space="preserve">ADRIANA PATRICIA ALMANZA </t>
  </si>
  <si>
    <t xml:space="preserve">GUERRERO SANTACRUZ LAURA </t>
  </si>
  <si>
    <t>MORENO  JOSE</t>
  </si>
  <si>
    <t>CARMEN ELENA RAMOS  .</t>
  </si>
  <si>
    <t>MARIA ALEIDIS LOZANO LUGO  .</t>
  </si>
  <si>
    <t>RIVERA  GILBERTO</t>
  </si>
  <si>
    <t>CARVAJAL  CARLOS EDUARDO</t>
  </si>
  <si>
    <t xml:space="preserve">CIFUENTES CARREÑO ANDRES </t>
  </si>
  <si>
    <t>SALGADO  JOSE ANTONIO</t>
  </si>
  <si>
    <t>JOSE HERNANDO MARTINEZ  .</t>
  </si>
  <si>
    <t>CHARRY ARIZA WILSON</t>
  </si>
  <si>
    <t>RODRIGUEZ  RUTH CATALINA</t>
  </si>
  <si>
    <t>RIAÑO SANCHEZ JESUS MARIA</t>
  </si>
  <si>
    <t>GIRALDO ARANGO ZULLIMA</t>
  </si>
  <si>
    <t>CASTRO  YENNY ALEXANDRA</t>
  </si>
  <si>
    <t>BARON GOMEZ GIOVANNA</t>
  </si>
  <si>
    <t>FIGUEROA  CARLOS ANDRES</t>
  </si>
  <si>
    <t>DIAZ CUESTA WILSON</t>
  </si>
  <si>
    <t>CUERVO RAMIREZ -GUILLERMO</t>
  </si>
  <si>
    <t>GARZON  HARVEY</t>
  </si>
  <si>
    <t>MUNEVAR  HUGO</t>
  </si>
  <si>
    <t>TAMAYO POSADA LINA ISABEL</t>
  </si>
  <si>
    <t>MESA DE MERCADO MERCEDES</t>
  </si>
  <si>
    <t>YAQUELINE SANCHEZ PUERTO  .</t>
  </si>
  <si>
    <t>GALVIS JAIMES JUAN ANTONIO</t>
  </si>
  <si>
    <t>CASTELBLANCO CASTRO JAVIER</t>
  </si>
  <si>
    <t>NIÑO MEJIA XIOMARA ISABEL</t>
  </si>
  <si>
    <t>CORRELEC INGENIERIA</t>
  </si>
  <si>
    <t>TELLEZ RODRIGUEZ JANSSON</t>
  </si>
  <si>
    <t>CARLOS ALBERTO PINTO ARIAS  .</t>
  </si>
  <si>
    <t>DORIS HELENA QUIÑOÑEZ  .</t>
  </si>
  <si>
    <t>VICTORIA  DIEGO VICENTE</t>
  </si>
  <si>
    <t xml:space="preserve">NIETO  GLADYS -IMPLEMENTAR </t>
  </si>
  <si>
    <t>GUEVARA  AURELIANO</t>
  </si>
  <si>
    <t>CASTAÑEDA  SANDRA PATRICIA</t>
  </si>
  <si>
    <t>SARAY ARDILA SILVIO</t>
  </si>
  <si>
    <t>CASTAÑEDA  HECTOR</t>
  </si>
  <si>
    <t xml:space="preserve">LEASING DE CREDITO S.A. </t>
  </si>
  <si>
    <t>PRIAS TRUJILLO ANGELA MARIA</t>
  </si>
  <si>
    <t xml:space="preserve">BARRENECHE DE PARADA </t>
  </si>
  <si>
    <t>WILLIAM SANTACRUZ ENCISO  .</t>
  </si>
  <si>
    <t>FONSECA BERMUDEZ ERIC</t>
  </si>
  <si>
    <t>DEVIA SALGUERO MARIA CLAIRE</t>
  </si>
  <si>
    <t xml:space="preserve">BETANCOURT ROMERO DENNIS </t>
  </si>
  <si>
    <t>LOPEZ BARRERA LUIS FERNANDO</t>
  </si>
  <si>
    <t>LUCY NATALY GARCIA ROJAS  .</t>
  </si>
  <si>
    <t>NICOLAS KENT  .</t>
  </si>
  <si>
    <t>BOCHERO  DIANA PAOLA</t>
  </si>
  <si>
    <t>MARIA VICTORIA PIEDRAHITA  .</t>
  </si>
  <si>
    <t>Caja General</t>
  </si>
  <si>
    <t>A 152098</t>
  </si>
  <si>
    <t>ENVASES Y EMPAQUES</t>
  </si>
  <si>
    <t>GASTOS FINANCIEROS</t>
  </si>
  <si>
    <t xml:space="preserve">SANCIONES Y MULTAS DE </t>
  </si>
  <si>
    <t>Decuento por pronto pago</t>
  </si>
  <si>
    <t>Seguros - Póliza Zonas Comunes</t>
  </si>
  <si>
    <t>OTROS</t>
  </si>
  <si>
    <t>HONORARIOS</t>
  </si>
  <si>
    <t>SERVICIOS</t>
  </si>
  <si>
    <t>PATRIMONIO</t>
  </si>
  <si>
    <t>FONDO DE IMPREVISTOS</t>
  </si>
  <si>
    <t>GASTOS LEGALES</t>
  </si>
  <si>
    <t>EQUIPO DE OFICINA</t>
  </si>
  <si>
    <t>REVISORIA FISCAL</t>
  </si>
  <si>
    <t>BALANCES GENERALES</t>
  </si>
  <si>
    <t>Activo</t>
  </si>
  <si>
    <t>Notas</t>
  </si>
  <si>
    <t>Activo corriente</t>
  </si>
  <si>
    <t>Total del activo corriente</t>
  </si>
  <si>
    <t>Pasivo y Patrimonio</t>
  </si>
  <si>
    <t>Pasivo corriente</t>
  </si>
  <si>
    <t>Costos y Gastos por pagar</t>
  </si>
  <si>
    <t>Pasivos estimados y provisiones</t>
  </si>
  <si>
    <t>Otros Pasivos</t>
  </si>
  <si>
    <t>Total del pasivo corriente</t>
  </si>
  <si>
    <t>Total del pasivo</t>
  </si>
  <si>
    <t>Patrimonio</t>
  </si>
  <si>
    <t>Total Patrimonio</t>
  </si>
  <si>
    <t>Total pasivo y patrimonio del conjunto</t>
  </si>
  <si>
    <t>Las notas que se acompañan son parte integrante de los estados financieros.</t>
  </si>
  <si>
    <t>Total Activos</t>
  </si>
  <si>
    <t>Fondo de Imprevistos</t>
  </si>
  <si>
    <t>INGRESOS</t>
  </si>
  <si>
    <t>ESTADOS DE EXCEDENTES (DEFICIT)</t>
  </si>
  <si>
    <t>Ingresos</t>
  </si>
  <si>
    <t>Ingresos operacionales netos</t>
  </si>
  <si>
    <t>Ingesos no Operacionales</t>
  </si>
  <si>
    <t>Diversos</t>
  </si>
  <si>
    <t>Total Ingesos no Operacionales</t>
  </si>
  <si>
    <t>Gastos Operacionales</t>
  </si>
  <si>
    <t>Honorarios</t>
  </si>
  <si>
    <t>Servicios</t>
  </si>
  <si>
    <t>Gastos Legales</t>
  </si>
  <si>
    <t>Depreciaciones</t>
  </si>
  <si>
    <t>Total Gastos Operacionales</t>
  </si>
  <si>
    <t>Cuotas de Administración</t>
  </si>
  <si>
    <t>FINANCIEROS</t>
  </si>
  <si>
    <t>DIVERSOS</t>
  </si>
  <si>
    <t>ENERGIA ELECTRICA</t>
  </si>
  <si>
    <t>Otros</t>
  </si>
  <si>
    <t>ACTIVO</t>
  </si>
  <si>
    <t>DISPONIBLE</t>
  </si>
  <si>
    <t>CAJA</t>
  </si>
  <si>
    <t>BANCOS</t>
  </si>
  <si>
    <t>MONEDA NACIONAL</t>
  </si>
  <si>
    <t>DEUDORES</t>
  </si>
  <si>
    <t>NACIONALES</t>
  </si>
  <si>
    <t>CUOTAS DE ADMINISTRACION</t>
  </si>
  <si>
    <t>RECLAMACIONES</t>
  </si>
  <si>
    <t>OTRAS</t>
  </si>
  <si>
    <t>DEUDORES VARIOS</t>
  </si>
  <si>
    <t>MAQUINARIA Y EQUIPO</t>
  </si>
  <si>
    <t>HERRAMIENTAS</t>
  </si>
  <si>
    <t>EQUIPOS DE OFICINA</t>
  </si>
  <si>
    <t>MUEBLES Y ENSERES</t>
  </si>
  <si>
    <t xml:space="preserve">EQUIPO DE COMPUTACION Y </t>
  </si>
  <si>
    <t>DEPRECIACION ACUMULADA</t>
  </si>
  <si>
    <t>DIFERIDOS</t>
  </si>
  <si>
    <t>CARGOS DIFERIDOS</t>
  </si>
  <si>
    <t>POLIZA AREAS COMUNES</t>
  </si>
  <si>
    <t>PASIVO</t>
  </si>
  <si>
    <t>CUENTAS POR PAGAR</t>
  </si>
  <si>
    <t>COSTOS Y GASTOS POR PAGAR</t>
  </si>
  <si>
    <t>SERVICIO MANTENIMIENTO</t>
  </si>
  <si>
    <t>SERVICIO ADMINISTRACION</t>
  </si>
  <si>
    <t>SERVICIOS PUBLICOS</t>
  </si>
  <si>
    <t>SEGUROS</t>
  </si>
  <si>
    <t>RETENCION EN LA FUENTE</t>
  </si>
  <si>
    <t>Compras</t>
  </si>
  <si>
    <t>ACREEDORES VARIOS</t>
  </si>
  <si>
    <t>PARA COSTOS Y GASTOS</t>
  </si>
  <si>
    <t>Anticipos Cuotas de Administ</t>
  </si>
  <si>
    <t>OTROS PASIVOS</t>
  </si>
  <si>
    <t>DEPOSITOS RECIBIDOS</t>
  </si>
  <si>
    <t>RESERVAS</t>
  </si>
  <si>
    <t>RESERVAS OBLIGATORIAS</t>
  </si>
  <si>
    <t>RESULTADOS DEL EJERCICIO</t>
  </si>
  <si>
    <t>PERDIDAS ACUMULADAS</t>
  </si>
  <si>
    <t>OPERACIONALES</t>
  </si>
  <si>
    <t>DEVOLUCIONES EN VENTA (DB)</t>
  </si>
  <si>
    <t xml:space="preserve">DESCUENTOS CUOTAS DE </t>
  </si>
  <si>
    <t>NO OPERACIONALES</t>
  </si>
  <si>
    <t>GASTOS BANCARIOS</t>
  </si>
  <si>
    <t>INGRESO CLUB HOUSE</t>
  </si>
  <si>
    <t>CLUB HOUSE</t>
  </si>
  <si>
    <t>GASTOS</t>
  </si>
  <si>
    <t xml:space="preserve">OPERACIONALES DE </t>
  </si>
  <si>
    <t>ASESORIA JURIDICA</t>
  </si>
  <si>
    <t>GAS</t>
  </si>
  <si>
    <t xml:space="preserve">MANTENIMIENTO Y </t>
  </si>
  <si>
    <t>DEPRECIACIONES</t>
  </si>
  <si>
    <t>GASTOS ASAMBLEA</t>
  </si>
  <si>
    <t>GASTOS EXTRAORDINARIOS</t>
  </si>
  <si>
    <t xml:space="preserve">CUENTAS DE ORDEN </t>
  </si>
  <si>
    <t>DEUDORAS DE CONTROL</t>
  </si>
  <si>
    <t>DIVERSAS</t>
  </si>
  <si>
    <t>PROPIEDAD PLANTA Y EQUIPO</t>
  </si>
  <si>
    <t>ADORNOS NAVIDEÑOS</t>
  </si>
  <si>
    <t xml:space="preserve">DEUDORAS DE CONTROL POR </t>
  </si>
  <si>
    <t>COMPUTACION Y</t>
  </si>
  <si>
    <t xml:space="preserve">RESPONSABILIDADES </t>
  </si>
  <si>
    <t>LITIGIOS Y/O DEMANDAS</t>
  </si>
  <si>
    <t>CIVILES</t>
  </si>
  <si>
    <t>LITIGIOS CIVILES</t>
  </si>
  <si>
    <t>Cargos Diferidos (Póliza Zonas comunes)</t>
  </si>
  <si>
    <t>Club House</t>
  </si>
  <si>
    <t>Deudores</t>
  </si>
  <si>
    <t>Reclamaciones</t>
  </si>
  <si>
    <t>CONJUNTO RESIDENCIAL TORRES DE ARANJUEZ - PH</t>
  </si>
  <si>
    <t>NIT. 900.094.697-0</t>
  </si>
  <si>
    <t>CONJUNTO RESIDENCIAL TORRES DE ARANJUEZ  - PH</t>
  </si>
  <si>
    <t>31 de diciembre de</t>
  </si>
  <si>
    <t>CUENTAS DE AHORRO</t>
  </si>
  <si>
    <t>ARRENDAMIENTOS</t>
  </si>
  <si>
    <t>PARA CONTINGENCIAS</t>
  </si>
  <si>
    <t>PERDIDA DEL EJERCICIO</t>
  </si>
  <si>
    <t>RENDIMIENTOS FINANCIEROS</t>
  </si>
  <si>
    <t>APROVECHAMIENTOS</t>
  </si>
  <si>
    <t>ALQUILER MINIMARKET</t>
  </si>
  <si>
    <t>TAXIS Y BUSES</t>
  </si>
  <si>
    <t>GMF 4*1000</t>
  </si>
  <si>
    <t>Rendimientos Financieros</t>
  </si>
  <si>
    <t>Aprovechamientos</t>
  </si>
  <si>
    <t>Var. Absoluta</t>
  </si>
  <si>
    <t>Administradora</t>
  </si>
  <si>
    <t>Hugo Castellanos Rojas</t>
  </si>
  <si>
    <t>Contador</t>
  </si>
  <si>
    <t>T. P. No. 72774 - T</t>
  </si>
  <si>
    <t>Revisor Fiscal</t>
  </si>
  <si>
    <t>(Ver Dictamen adjunto)</t>
  </si>
  <si>
    <t>Intereses de mora cuotas administración</t>
  </si>
  <si>
    <t>Var. %</t>
  </si>
  <si>
    <t>MORA  MARIA DEL PILAR</t>
  </si>
  <si>
    <t>SANTOS  LUIS -HERNANDO</t>
  </si>
  <si>
    <t>GUALDRON  JOSÉ LUIS</t>
  </si>
  <si>
    <t xml:space="preserve">RIOS MURCIA CLARA -INMOB </t>
  </si>
  <si>
    <t>URIBE VARGAS ADELA</t>
  </si>
  <si>
    <t xml:space="preserve">AMADO ZARATE EDILBERTO  - </t>
  </si>
  <si>
    <t>JIMENEZ MARTINEZ YOLANDA</t>
  </si>
  <si>
    <t>PEREZ ALVAREZ LILIANA TEREZA</t>
  </si>
  <si>
    <t>TRIANA  JUAN CARLOS</t>
  </si>
  <si>
    <t>ESPINOSA RODRIGUEZ MOISES</t>
  </si>
  <si>
    <t>AMADO ZARATE EDILBERTO</t>
  </si>
  <si>
    <t xml:space="preserve">ARIAS  CHRISTIAN  -INMOB. </t>
  </si>
  <si>
    <t>GARCES ESCOBAR JORGE LUIS</t>
  </si>
  <si>
    <t xml:space="preserve">PARRADO  ALEJANDRO - INMOB </t>
  </si>
  <si>
    <t xml:space="preserve">SERRANO PERALTA ALIRIO - </t>
  </si>
  <si>
    <t>ANTICIPOS Y AVANCES</t>
  </si>
  <si>
    <t>A CONTRATISTAS</t>
  </si>
  <si>
    <t xml:space="preserve">GASTOS PAGADOS POR </t>
  </si>
  <si>
    <t>MANTENIMIENTO EQUIPOS</t>
  </si>
  <si>
    <t>OTROS ACTIVOS</t>
  </si>
  <si>
    <t>GASTOS PROCESO JUDICIAL</t>
  </si>
  <si>
    <t>EXCEDENTE EJERCICIO 2008</t>
  </si>
  <si>
    <t>DEFICIT EJERCICIO 2009</t>
  </si>
  <si>
    <t>DEFICIT EJERCICIO 2010</t>
  </si>
  <si>
    <t xml:space="preserve">INTERESES DE MORA CARTERA </t>
  </si>
  <si>
    <t>ADMINISTRACION</t>
  </si>
  <si>
    <t xml:space="preserve">ACUEDUCTO Y </t>
  </si>
  <si>
    <t>GASTOS NO PRESUPUESTADOS</t>
  </si>
  <si>
    <t>MANTTO CITOFONOS</t>
  </si>
  <si>
    <t>Sanciones y Multas</t>
  </si>
  <si>
    <t>Dedores Varios</t>
  </si>
  <si>
    <t>Nancy Peñuela Bermúdez</t>
  </si>
  <si>
    <t>C.C. No. 51.561.810</t>
  </si>
  <si>
    <t>Cuota admon</t>
  </si>
  <si>
    <t>sancion Asamblea</t>
  </si>
  <si>
    <t>Gastos proceso juridico</t>
  </si>
  <si>
    <t>Otras cuotas</t>
  </si>
  <si>
    <t>C. Extra Seguridad</t>
  </si>
  <si>
    <t>PISCINA Y SAUNA</t>
  </si>
  <si>
    <t>BILLAR,PIN PONG,FUTBOLIN</t>
  </si>
  <si>
    <t>ASEO</t>
  </si>
  <si>
    <t>VIGILANCIA</t>
  </si>
  <si>
    <t>MANTENIMIENTO ASCENSORES</t>
  </si>
  <si>
    <t>RED AGUAS LLUVIAS Y NEGRAS</t>
  </si>
  <si>
    <t>MANTTO PRADOS Y JARDINES</t>
  </si>
  <si>
    <t>ASESORIA CONTABLE</t>
  </si>
  <si>
    <t>Recuperaciones de años anteriores</t>
  </si>
  <si>
    <t>Resultados Acumualdos de Ejercicios Anteriores</t>
  </si>
  <si>
    <t>Teléfono Panasonic</t>
  </si>
  <si>
    <t>Saldo Inicial</t>
  </si>
  <si>
    <t>Ingresos Club House</t>
  </si>
  <si>
    <t xml:space="preserve">CONJUNTO </t>
  </si>
  <si>
    <t xml:space="preserve">PEÑUELA BERMUDEZ </t>
  </si>
  <si>
    <t>GUADAÑA SHINDAIWA</t>
  </si>
  <si>
    <t>ZORRA TRANSPORTADORA</t>
  </si>
  <si>
    <t>BANCO COLPATRIA</t>
  </si>
  <si>
    <t xml:space="preserve">FELIPE BUITRAGO  / </t>
  </si>
  <si>
    <t xml:space="preserve">DEVIA SALGUERO </t>
  </si>
  <si>
    <t>RC-17636</t>
  </si>
  <si>
    <t>CE-2348</t>
  </si>
  <si>
    <t>CC-644</t>
  </si>
  <si>
    <t>Total Recibido</t>
  </si>
  <si>
    <t>CC-677</t>
  </si>
  <si>
    <t>RC-18641</t>
  </si>
  <si>
    <t>Saldo retiro $10.000.000</t>
  </si>
  <si>
    <t xml:space="preserve">QUINTERO FRANCO </t>
  </si>
  <si>
    <t xml:space="preserve">MAURICIO PABON </t>
  </si>
  <si>
    <t xml:space="preserve">LUIS FERNANDO </t>
  </si>
  <si>
    <t xml:space="preserve">ROSALBA PEREZ </t>
  </si>
  <si>
    <t>CC-645</t>
  </si>
  <si>
    <t xml:space="preserve">MAYERLIN BLANCO </t>
  </si>
  <si>
    <t xml:space="preserve">BETTY CECILIA </t>
  </si>
  <si>
    <t>CE-2371</t>
  </si>
  <si>
    <t>CC-659</t>
  </si>
  <si>
    <t>CC-678</t>
  </si>
  <si>
    <t>4*1000</t>
  </si>
  <si>
    <t>CE-2456</t>
  </si>
  <si>
    <t>Honorarios cobro cartera</t>
  </si>
  <si>
    <t>CE-2474</t>
  </si>
  <si>
    <t>CC-746</t>
  </si>
  <si>
    <t>CE-2501</t>
  </si>
  <si>
    <t>CC-764</t>
  </si>
  <si>
    <t>CE-2517</t>
  </si>
  <si>
    <t>CC-782</t>
  </si>
  <si>
    <t xml:space="preserve">PORRAS RODRIGUEZ </t>
  </si>
  <si>
    <t xml:space="preserve">CASTILLO  LUIS </t>
  </si>
  <si>
    <t xml:space="preserve">BELTRAN  MARIA </t>
  </si>
  <si>
    <t xml:space="preserve">GERMAN SANCHEZ  / </t>
  </si>
  <si>
    <t xml:space="preserve">GRASS  MANUEL </t>
  </si>
  <si>
    <t xml:space="preserve">DONCEL ORTIZ MARIA </t>
  </si>
  <si>
    <t xml:space="preserve">TOTO SANCHEZ </t>
  </si>
  <si>
    <t xml:space="preserve">BOHORQUEZ DE DÍAZ </t>
  </si>
  <si>
    <t xml:space="preserve">SARMIENTO SANCHEZ </t>
  </si>
  <si>
    <t xml:space="preserve">PALACIOS MORENO </t>
  </si>
  <si>
    <t xml:space="preserve">CABRERA SAAVEDRA </t>
  </si>
  <si>
    <t xml:space="preserve">PEDRAZA  ZULMA </t>
  </si>
  <si>
    <t xml:space="preserve">GIRALDO TEJADA </t>
  </si>
  <si>
    <t xml:space="preserve">OSPINA  MARIA </t>
  </si>
  <si>
    <t xml:space="preserve">IVONNE BRITTON  / </t>
  </si>
  <si>
    <t xml:space="preserve">FONSECA  RODRIGO </t>
  </si>
  <si>
    <t xml:space="preserve">ZABALETA DE </t>
  </si>
  <si>
    <t xml:space="preserve">WILLIAM AUGUSTO </t>
  </si>
  <si>
    <t xml:space="preserve">GABRIEL GARCIA </t>
  </si>
  <si>
    <t xml:space="preserve">REINALDO AUGUSTO </t>
  </si>
  <si>
    <t xml:space="preserve">BARRENECHE DE </t>
  </si>
  <si>
    <t xml:space="preserve">LUIS FERNANDO ROA </t>
  </si>
  <si>
    <t xml:space="preserve">MORENO MOLINA </t>
  </si>
  <si>
    <t xml:space="preserve">LUIS ENRIQUE PEREZ </t>
  </si>
  <si>
    <t xml:space="preserve">FRANCISCO JAVIER </t>
  </si>
  <si>
    <t xml:space="preserve">DAZA  MARTHA </t>
  </si>
  <si>
    <t xml:space="preserve">VILLAREAL  CARMEN </t>
  </si>
  <si>
    <t xml:space="preserve">NESTOR ALFONSO </t>
  </si>
  <si>
    <t xml:space="preserve">CASTELLANOS  NUBIA </t>
  </si>
  <si>
    <t xml:space="preserve">CLAVIJO SORIANO </t>
  </si>
  <si>
    <t xml:space="preserve">DIANA RODRIGUEZ  / </t>
  </si>
  <si>
    <t>Abono deuda</t>
  </si>
  <si>
    <t>Rendimientos Cta Ahorros</t>
  </si>
  <si>
    <t xml:space="preserve">RODRIGUEZ  RUTH </t>
  </si>
  <si>
    <t xml:space="preserve">HECTOR MANUEL </t>
  </si>
  <si>
    <t xml:space="preserve">LOPEZ HERRERA </t>
  </si>
  <si>
    <t xml:space="preserve">MARIA FERNANDA </t>
  </si>
  <si>
    <t xml:space="preserve">PIMENTEL  LUZ </t>
  </si>
  <si>
    <t xml:space="preserve">FLOR ANGELA </t>
  </si>
  <si>
    <t xml:space="preserve">BOCHERO  DIANA </t>
  </si>
  <si>
    <t xml:space="preserve">FRANCISCO ALFONSO </t>
  </si>
  <si>
    <t xml:space="preserve">SANCHEZ  MANUEL </t>
  </si>
  <si>
    <t xml:space="preserve">RIAÑO DE RAMIREZ </t>
  </si>
  <si>
    <t xml:space="preserve">RAFAEL JOYA RICO  / </t>
  </si>
  <si>
    <t>Retfte Intereses</t>
  </si>
  <si>
    <t xml:space="preserve">SANTOS  MARIA </t>
  </si>
  <si>
    <t>CC-660</t>
  </si>
  <si>
    <t xml:space="preserve">LEON DARIO </t>
  </si>
  <si>
    <t>CC-707</t>
  </si>
  <si>
    <t xml:space="preserve">JAIRO ARENAS </t>
  </si>
  <si>
    <t xml:space="preserve">RANGEL GUTIERREZ </t>
  </si>
  <si>
    <t xml:space="preserve">BONILLA AVELLA </t>
  </si>
  <si>
    <t>comision recaudos</t>
  </si>
  <si>
    <t>COLPATRIA AHORROS</t>
  </si>
  <si>
    <t>Ingresos club House</t>
  </si>
  <si>
    <t>RC-17973</t>
  </si>
  <si>
    <t>Uso parqueadero</t>
  </si>
  <si>
    <t>RC-17968</t>
  </si>
  <si>
    <t>Co*Id May/10/12 Aho</t>
  </si>
  <si>
    <t>Alquiler salon social</t>
  </si>
  <si>
    <t xml:space="preserve">Traslado fondo imprevistos, </t>
  </si>
  <si>
    <t>Co*Id May/28/12 Aho</t>
  </si>
  <si>
    <t>RC-17970</t>
  </si>
  <si>
    <t xml:space="preserve">Rendimientos Cta Ahorros </t>
  </si>
  <si>
    <t>Co*Id May/31/12 Aho</t>
  </si>
  <si>
    <t>RC-17969</t>
  </si>
  <si>
    <t>Reciclaje</t>
  </si>
  <si>
    <t>Co*Id Junio/4/2012 Ahorros</t>
  </si>
  <si>
    <t>RC-18301</t>
  </si>
  <si>
    <t>Alquiler Salon social</t>
  </si>
  <si>
    <t>RC-18302</t>
  </si>
  <si>
    <t xml:space="preserve">USO PARQUEDEROS </t>
  </si>
  <si>
    <t>Co*Id Junio/6/2012 Ahorros</t>
  </si>
  <si>
    <t>RC-17979</t>
  </si>
  <si>
    <t>RC-18020</t>
  </si>
  <si>
    <t xml:space="preserve">CARLOS EDUARDO </t>
  </si>
  <si>
    <t>Co*Id Junio/20/2012 Ahorros</t>
  </si>
  <si>
    <t>RC-18290</t>
  </si>
  <si>
    <t xml:space="preserve">LOPEZ BARRERA LUIS </t>
  </si>
  <si>
    <t>Co*Id Junio/29/2012 Ahorros</t>
  </si>
  <si>
    <t>RC-18001</t>
  </si>
  <si>
    <t xml:space="preserve">ARROYO  DAVID  - </t>
  </si>
  <si>
    <t>RC-18259</t>
  </si>
  <si>
    <t>RC-18300</t>
  </si>
  <si>
    <t>Venta reciclaje</t>
  </si>
  <si>
    <t>Co*Id Julio/3/2012</t>
  </si>
  <si>
    <t>RC-18624</t>
  </si>
  <si>
    <t>RC-18625</t>
  </si>
  <si>
    <t>RC-18649</t>
  </si>
  <si>
    <t>Alquiler parqueadero</t>
  </si>
  <si>
    <t>GUALDRON  JOSE LUIS</t>
  </si>
  <si>
    <t>RC-18645</t>
  </si>
  <si>
    <t>RC-18650</t>
  </si>
  <si>
    <t>RC-18651</t>
  </si>
  <si>
    <t>ALQUILER PARQUEADERO</t>
  </si>
  <si>
    <t>RC-18312</t>
  </si>
  <si>
    <t>Co*Id Julio/9/2012</t>
  </si>
  <si>
    <t>RC-18644</t>
  </si>
  <si>
    <t>RC-18642</t>
  </si>
  <si>
    <t>RC-18643</t>
  </si>
  <si>
    <t>RC-18646</t>
  </si>
  <si>
    <t>Co*Id Julio/18/2012</t>
  </si>
  <si>
    <t>RC-18626</t>
  </si>
  <si>
    <t>RC-18648</t>
  </si>
  <si>
    <t>Co*Id Julio/26/2012</t>
  </si>
  <si>
    <t>RC-18621</t>
  </si>
  <si>
    <t>RC-18647</t>
  </si>
  <si>
    <t>Comision consig nal</t>
  </si>
  <si>
    <t>IVA Comision consig nal</t>
  </si>
  <si>
    <t>Co*Id Julio/30/2012</t>
  </si>
  <si>
    <t>Co*Id Julio/31/2012</t>
  </si>
  <si>
    <t>RC-18313</t>
  </si>
  <si>
    <t>RC-18691</t>
  </si>
  <si>
    <t xml:space="preserve">JENY EULIN HIDALGO </t>
  </si>
  <si>
    <t>Co*Id Ago/3/12 Ahorros</t>
  </si>
  <si>
    <t>RC-19005</t>
  </si>
  <si>
    <t xml:space="preserve">USO PARQUEADERO </t>
  </si>
  <si>
    <t>RC-19004</t>
  </si>
  <si>
    <t>Co*Id Ago/10/12 Ahorros</t>
  </si>
  <si>
    <t>Co*Id Ago/16/12 Ahorros</t>
  </si>
  <si>
    <t>Co*Id Ago/27/12 Ahorros</t>
  </si>
  <si>
    <t>RC-18697</t>
  </si>
  <si>
    <t>Retfte rendimientos financieros</t>
  </si>
  <si>
    <t>rendimientos financieros</t>
  </si>
  <si>
    <t>Servicios Club House</t>
  </si>
  <si>
    <t>Pago arreglo jardineras</t>
  </si>
  <si>
    <t xml:space="preserve">COMPARENDO </t>
  </si>
  <si>
    <t>CC-730</t>
  </si>
  <si>
    <t>Co*Id Sep/3/12 Ahorros</t>
  </si>
  <si>
    <t>RC-19320</t>
  </si>
  <si>
    <t>Co*Id Sep/4/12 Ahorros</t>
  </si>
  <si>
    <t>Alquiler BBQ</t>
  </si>
  <si>
    <t>Co*Id Sep/11/12 Ahorros</t>
  </si>
  <si>
    <t>Co*Id Sep/12/12 Ahorros</t>
  </si>
  <si>
    <t>Co*Id Sep/24/12 Ahorros</t>
  </si>
  <si>
    <t>RC-19287</t>
  </si>
  <si>
    <t>RC-19288</t>
  </si>
  <si>
    <t>RC-19290</t>
  </si>
  <si>
    <t>RC-19291</t>
  </si>
  <si>
    <t>Cobro recuado empresarial</t>
  </si>
  <si>
    <t>Retefuente intereses</t>
  </si>
  <si>
    <t>Intereses cta ahorros</t>
  </si>
  <si>
    <t>Consig Oct/5/12</t>
  </si>
  <si>
    <t>Consig Oct/1/12</t>
  </si>
  <si>
    <t>RC-19674</t>
  </si>
  <si>
    <t>RC-19627</t>
  </si>
  <si>
    <t>RC-19629</t>
  </si>
  <si>
    <t>RC-19628</t>
  </si>
  <si>
    <t>RC-19673</t>
  </si>
  <si>
    <t>RC-19630</t>
  </si>
  <si>
    <t>RC-19631</t>
  </si>
  <si>
    <t xml:space="preserve">JIMENEZ POVEDA </t>
  </si>
  <si>
    <t>Int. cuenta ahorros</t>
  </si>
  <si>
    <t>Rtfte Int. cuenta ahorros</t>
  </si>
  <si>
    <t>RC-19950</t>
  </si>
  <si>
    <t>RC-19940</t>
  </si>
  <si>
    <t>RC-19946</t>
  </si>
  <si>
    <t>RC-19947</t>
  </si>
  <si>
    <t>RC-19928</t>
  </si>
  <si>
    <t>RC-19943</t>
  </si>
  <si>
    <t>RC-19949</t>
  </si>
  <si>
    <t>RC-19932</t>
  </si>
  <si>
    <t>RC-19933</t>
  </si>
  <si>
    <t>RC-19941</t>
  </si>
  <si>
    <t>RC-19951</t>
  </si>
  <si>
    <t>RC-19930</t>
  </si>
  <si>
    <t>RC-19942</t>
  </si>
  <si>
    <t>RC-19938</t>
  </si>
  <si>
    <t>RC-19948</t>
  </si>
  <si>
    <t>RC-19944</t>
  </si>
  <si>
    <t>RC-20026</t>
  </si>
  <si>
    <t>RC-19931</t>
  </si>
  <si>
    <t>RC-19945</t>
  </si>
  <si>
    <t>RC-19929</t>
  </si>
  <si>
    <t>RC-19939</t>
  </si>
  <si>
    <t>RC-19937</t>
  </si>
  <si>
    <t>RC-19934</t>
  </si>
  <si>
    <t>RC-19935</t>
  </si>
  <si>
    <t>RC-19936</t>
  </si>
  <si>
    <t>RC-19953</t>
  </si>
  <si>
    <t>RC-19954</t>
  </si>
  <si>
    <t>RC-19955</t>
  </si>
  <si>
    <t>RC-20028</t>
  </si>
  <si>
    <t xml:space="preserve">Consig. Dic/4 Alquiler </t>
  </si>
  <si>
    <t xml:space="preserve">Consig. Dic/5 Alquiler </t>
  </si>
  <si>
    <t xml:space="preserve">Consig. Dic/6 Alquiler </t>
  </si>
  <si>
    <t>RC-20337</t>
  </si>
  <si>
    <t>RC-20360</t>
  </si>
  <si>
    <t>RC-20361</t>
  </si>
  <si>
    <t>RC-20362</t>
  </si>
  <si>
    <t>RC-20340</t>
  </si>
  <si>
    <t>RC-20335</t>
  </si>
  <si>
    <t>RC-20338</t>
  </si>
  <si>
    <t>RC-20359</t>
  </si>
  <si>
    <t>RC-20007</t>
  </si>
  <si>
    <t>RC-20365</t>
  </si>
  <si>
    <t>RC-20339</t>
  </si>
  <si>
    <t>RC-20366</t>
  </si>
  <si>
    <t>RC-20336</t>
  </si>
  <si>
    <t>RC-20358</t>
  </si>
  <si>
    <t>RC-20367</t>
  </si>
  <si>
    <t>RC-20368</t>
  </si>
  <si>
    <t>RC-20369</t>
  </si>
  <si>
    <t>RC-20352</t>
  </si>
  <si>
    <t>RC-20353</t>
  </si>
  <si>
    <t>Anticipo enero 2012</t>
  </si>
  <si>
    <t>OTRAS CUOTAS</t>
  </si>
  <si>
    <t>UNA CARRETILLA</t>
  </si>
  <si>
    <t>PULIDORA DE 1/2"</t>
  </si>
  <si>
    <t>UNA FUMIGADORA</t>
  </si>
  <si>
    <t>TALADRO PERCUTOR</t>
  </si>
  <si>
    <t>CAJA FUERTE DULON</t>
  </si>
  <si>
    <t xml:space="preserve">TABLERO Y ESCRITORIO </t>
  </si>
  <si>
    <t>COLPATRIA RECAUDO</t>
  </si>
  <si>
    <t>ADMINISTRADOR</t>
  </si>
  <si>
    <t>ASISTENCIA MEDICA</t>
  </si>
  <si>
    <t>DOTACION MATERAS</t>
  </si>
  <si>
    <t>42958605  ALQUILER SALON SOCIAL Y BBQ</t>
  </si>
  <si>
    <t>42958606  PISCINA Y SAUNA</t>
  </si>
  <si>
    <t>42958607  BILLAR,PIN PONG,FUTBOLIN</t>
  </si>
  <si>
    <t>51358010  ADMINISTRADOR</t>
  </si>
  <si>
    <t>51358015  GAS</t>
  </si>
  <si>
    <t>51358030  ASISTENCIA MEDICA</t>
  </si>
  <si>
    <t>51358031  MANTTO Y SUMINISTROS EQUIPOS CLUB HOUSE</t>
  </si>
  <si>
    <t>51358035  PISCINA Y SAUNA (QUIMICOS Y SUMINISTROS)</t>
  </si>
  <si>
    <t>429505     APROVECHAMIENTOS</t>
  </si>
  <si>
    <t>429587     ALQUILER MINIMARKET</t>
  </si>
  <si>
    <t>417030     USO PARQUEADERO VISITANTES</t>
  </si>
  <si>
    <t>Total general</t>
  </si>
  <si>
    <t>Subtotal Ingresos</t>
  </si>
  <si>
    <t>Subtotal Gastos</t>
  </si>
  <si>
    <t>Valor Neto</t>
  </si>
  <si>
    <t>Cuenta</t>
  </si>
  <si>
    <t>Caja Menor</t>
  </si>
  <si>
    <t>HSBC Cta Corriente Cod. Reca</t>
  </si>
  <si>
    <t>Colpatria Cta Corriente</t>
  </si>
  <si>
    <t>Colaptria Cta Cte 4431011609</t>
  </si>
  <si>
    <t xml:space="preserve">COLPATRIA RECAUDOS </t>
  </si>
  <si>
    <t>INVERSIONES</t>
  </si>
  <si>
    <t>CERTIFICADOS</t>
  </si>
  <si>
    <t xml:space="preserve">CERTIFICADOS DE DEPOSITO A </t>
  </si>
  <si>
    <t>CDT- 10512970 - Banco Colpat</t>
  </si>
  <si>
    <t>RESIDENTES</t>
  </si>
  <si>
    <t>CUOTA EXTRA SEGURIDAD</t>
  </si>
  <si>
    <t>USO SERVICIOS CLUB HOUSE</t>
  </si>
  <si>
    <t xml:space="preserve">SANCIONES, RECARGOS Y </t>
  </si>
  <si>
    <t xml:space="preserve">SANCIONES INCUMPLIMIENTO </t>
  </si>
  <si>
    <t xml:space="preserve">HONORARIOS ABOGADO </t>
  </si>
  <si>
    <t>GASTOS PROCESO JURIDICO</t>
  </si>
  <si>
    <t xml:space="preserve">PROPIEDADES PLANTA Y </t>
  </si>
  <si>
    <t xml:space="preserve">CONSTRUCCIONES Y </t>
  </si>
  <si>
    <t xml:space="preserve">RECEPCION PORTERIA </t>
  </si>
  <si>
    <t>ESCALERA TIPO TIJERA</t>
  </si>
  <si>
    <t>SOPLETE A GAS DE 50MM</t>
  </si>
  <si>
    <t xml:space="preserve">ESCALERA EN ALUMINIO </t>
  </si>
  <si>
    <t>ESCALERA DE 4 PASOS</t>
  </si>
  <si>
    <t xml:space="preserve">COMPRESOR 251 DE  3 </t>
  </si>
  <si>
    <t>EQUIPO SOLDADURA 250 AM</t>
  </si>
  <si>
    <t xml:space="preserve">DOS ESTANTES METALICOS DE </t>
  </si>
  <si>
    <t>BRILLADORA INDUSTRIAL</t>
  </si>
  <si>
    <t>2 BANCAS PARA EL JARDIN</t>
  </si>
  <si>
    <t>Archivador 3 Cajones</t>
  </si>
  <si>
    <t xml:space="preserve">ESCRITORIO OFICINA </t>
  </si>
  <si>
    <t>CINCO SILLAS SECRETARIALES</t>
  </si>
  <si>
    <t>CAMARA DIGITAL KODAK</t>
  </si>
  <si>
    <t xml:space="preserve">GRABADORA SONY TIPO </t>
  </si>
  <si>
    <t xml:space="preserve">6 TAMBORES PLASTICOS DE 55 </t>
  </si>
  <si>
    <t xml:space="preserve">UNA CANECA CON BASE EN </t>
  </si>
  <si>
    <t xml:space="preserve">EQUIPO DE PROCESAMIENTO </t>
  </si>
  <si>
    <t>Computador Compaq SR - 2105</t>
  </si>
  <si>
    <t>Impresora Laser Samsung 2010</t>
  </si>
  <si>
    <t>Multifuncional lexmark x4270</t>
  </si>
  <si>
    <t>Impresora Epson lx 300</t>
  </si>
  <si>
    <t>Multifuncional lexmark X4270</t>
  </si>
  <si>
    <t>UNA ESCALERA TIPO TIJERA</t>
  </si>
  <si>
    <t>REINTEGROS DE CAJA MENOR</t>
  </si>
  <si>
    <t>REINTEGROS POR PAGAR</t>
  </si>
  <si>
    <t>AV VILLAS CTA CORRIENTE</t>
  </si>
  <si>
    <t>HSBC CORRIENTE - COD 0958</t>
  </si>
  <si>
    <t>COLPATRIA CORRIENTE</t>
  </si>
  <si>
    <t xml:space="preserve">PASIVOS ESTIMADOS Y </t>
  </si>
  <si>
    <t xml:space="preserve">INGRESOS RECIBIDOS POR </t>
  </si>
  <si>
    <t xml:space="preserve">PARA FUTURO PAGO DE </t>
  </si>
  <si>
    <t xml:space="preserve">INGRESOS RECIBIDOS PARA </t>
  </si>
  <si>
    <t xml:space="preserve">VALORES RECIBIDOS PARA </t>
  </si>
  <si>
    <t xml:space="preserve">HONORARIOS PROCESO </t>
  </si>
  <si>
    <t xml:space="preserve">RESULTADO DE EJERCICIOS </t>
  </si>
  <si>
    <t xml:space="preserve">RESULTADOS DE ANTERIORES </t>
  </si>
  <si>
    <t xml:space="preserve">RESULTADOSDE EJERCICIOS </t>
  </si>
  <si>
    <t xml:space="preserve">FONDO IMPREVISTOS EJERC </t>
  </si>
  <si>
    <t xml:space="preserve">DEFICIT EJERCICIOS </t>
  </si>
  <si>
    <t>DEFICIT AÑO 2011</t>
  </si>
  <si>
    <t xml:space="preserve">OTRAS ACTIVIDADES DE </t>
  </si>
  <si>
    <t xml:space="preserve">ALQUILER SALON SOCIAL Y </t>
  </si>
  <si>
    <t>ASEO Y VIGILANCIA</t>
  </si>
  <si>
    <t xml:space="preserve">TELEFONO/INTERNET/ T.V. </t>
  </si>
  <si>
    <t xml:space="preserve">MANTTO Y SUMINISTROS </t>
  </si>
  <si>
    <t xml:space="preserve">PISCINA Y SAUNA (QUIMICOS Y </t>
  </si>
  <si>
    <t xml:space="preserve">RECARGA EXTINTORES Y KIT </t>
  </si>
  <si>
    <t xml:space="preserve">EQUIPO HIDRAULICO Y </t>
  </si>
  <si>
    <t xml:space="preserve">MANTTO Y REPARACION </t>
  </si>
  <si>
    <t xml:space="preserve">LAVADO TANQUES Y POZOS </t>
  </si>
  <si>
    <t xml:space="preserve">REPARACION DE </t>
  </si>
  <si>
    <t xml:space="preserve">MANTENIMIENTO PUERTAS </t>
  </si>
  <si>
    <t xml:space="preserve">ADECUACION E </t>
  </si>
  <si>
    <t xml:space="preserve">INSUMOS ELECTRICOS Y </t>
  </si>
  <si>
    <t xml:space="preserve">ADQUISICION EQUIPO </t>
  </si>
  <si>
    <t xml:space="preserve">ADECUACION ENTRADAS </t>
  </si>
  <si>
    <t xml:space="preserve">SEÑALIZACIONES, </t>
  </si>
  <si>
    <t xml:space="preserve">EVENTOS (DIA NIÑOS, </t>
  </si>
  <si>
    <t>ELEMENTOS DE ASEO</t>
  </si>
  <si>
    <t>ELEMENTOS DE CAFETERIA</t>
  </si>
  <si>
    <t xml:space="preserve">UTILES PAPELERIA Y </t>
  </si>
  <si>
    <t xml:space="preserve">COMBUSTIBLES PLANTA </t>
  </si>
  <si>
    <t xml:space="preserve">OBSEQUIOS NAVIDEÑOS </t>
  </si>
  <si>
    <t xml:space="preserve">COSTOS Y GASTOS EJERCICIOS </t>
  </si>
  <si>
    <t>GASTOS DIVERSOS</t>
  </si>
  <si>
    <t xml:space="preserve">DEMANDAS POR </t>
  </si>
  <si>
    <t>ACTIVOS FIJOS DEPRECIADOS</t>
  </si>
  <si>
    <t xml:space="preserve">INTERESES MORA, GASTOS </t>
  </si>
  <si>
    <t xml:space="preserve">INTERESES SOBRE DEUDAS </t>
  </si>
  <si>
    <t xml:space="preserve">COMPUTACION Y </t>
  </si>
  <si>
    <t>ACTIVOS FIJOS DEPRECIADOS (C</t>
  </si>
  <si>
    <t xml:space="preserve">ACREEDORAS DE CONTROL </t>
  </si>
  <si>
    <t>TOTAL DEBITOS :</t>
  </si>
  <si>
    <t>TOTAL CREDITOS</t>
  </si>
  <si>
    <t>Mov, Débito</t>
  </si>
  <si>
    <t>Mov, Crédito</t>
  </si>
  <si>
    <t>Propiedades, planta y equipo, Neto</t>
  </si>
  <si>
    <t>Alquiler Salón Social y BBQ</t>
  </si>
  <si>
    <t>Alquiler Minimarket</t>
  </si>
  <si>
    <t>Uso de parqueadero de visitantes</t>
  </si>
  <si>
    <t>Reserva Fondo de Imprevistos</t>
  </si>
  <si>
    <t>Excedente (Déficit) antes de Reserva</t>
  </si>
  <si>
    <t>Excedente Déficit del Ejercicio</t>
  </si>
  <si>
    <t>Efectivo</t>
  </si>
  <si>
    <t>Inversiones Temporales</t>
  </si>
  <si>
    <t>Excedente (Deficit) del Ejercicio</t>
  </si>
  <si>
    <t>Apto</t>
  </si>
  <si>
    <t>Residente</t>
  </si>
  <si>
    <t>Intereses de mora</t>
  </si>
  <si>
    <t>Cuota Interventoria</t>
  </si>
  <si>
    <t>Uso servicios club House</t>
  </si>
  <si>
    <t>Sancion uso parqueadero</t>
  </si>
  <si>
    <t>Tot. Deuda</t>
  </si>
  <si>
    <t>2-2-904</t>
  </si>
  <si>
    <t xml:space="preserve">NESTOR ALFONSO VILLADIEGO   </t>
  </si>
  <si>
    <t>2-5-702</t>
  </si>
  <si>
    <t>3-4-402</t>
  </si>
  <si>
    <t xml:space="preserve">NANCY LEONOR AREVALO   </t>
  </si>
  <si>
    <t>2-4-902</t>
  </si>
  <si>
    <t>3-2-801</t>
  </si>
  <si>
    <t>2-1-1104</t>
  </si>
  <si>
    <t xml:space="preserve">ENRIQUE GOMEZ GUZMAN   </t>
  </si>
  <si>
    <t>2-1-701</t>
  </si>
  <si>
    <t xml:space="preserve">PIRAGAUTA VARGAS CARLOS  - </t>
  </si>
  <si>
    <t>1-2-101</t>
  </si>
  <si>
    <t>2-3-1104</t>
  </si>
  <si>
    <t>1-2-903</t>
  </si>
  <si>
    <t>2-4-901</t>
  </si>
  <si>
    <t>1-2-1102</t>
  </si>
  <si>
    <t>3-3-202</t>
  </si>
  <si>
    <t xml:space="preserve">MARCOS SAENZ CASTAÑO   </t>
  </si>
  <si>
    <t>1-3-502</t>
  </si>
  <si>
    <t>1-4-101</t>
  </si>
  <si>
    <t xml:space="preserve">URIBE RODRIGUEZ FREDY </t>
  </si>
  <si>
    <t>3-3-803</t>
  </si>
  <si>
    <t xml:space="preserve">PARDO  JUAN CARLOS yo </t>
  </si>
  <si>
    <t>3-2-301</t>
  </si>
  <si>
    <t>3-2-502</t>
  </si>
  <si>
    <t>3-4-403</t>
  </si>
  <si>
    <t xml:space="preserve">ALBERTO GALINDO CARDENAS   </t>
  </si>
  <si>
    <t>1-1-702</t>
  </si>
  <si>
    <t xml:space="preserve">ARROYO  DAVID  - INMERCOL </t>
  </si>
  <si>
    <t>2-4-503</t>
  </si>
  <si>
    <t>1-2-702</t>
  </si>
  <si>
    <t xml:space="preserve">BEDOYA GONZALEZ MARIO </t>
  </si>
  <si>
    <t>3-2-602</t>
  </si>
  <si>
    <t xml:space="preserve">RIAÑO DE RAMIREZ MARITZA </t>
  </si>
  <si>
    <t>2-5-103</t>
  </si>
  <si>
    <t>3-1-902</t>
  </si>
  <si>
    <t xml:space="preserve">JIMENEZ POVEDA CLAUDIA </t>
  </si>
  <si>
    <t>2-3-901</t>
  </si>
  <si>
    <t xml:space="preserve">LIGIA CONSUELO TORRES </t>
  </si>
  <si>
    <t>3-4-401</t>
  </si>
  <si>
    <t xml:space="preserve">JENY EULIN HIDALGO CORREDOR </t>
  </si>
  <si>
    <t>2-5-1102</t>
  </si>
  <si>
    <t>3-2-1004</t>
  </si>
  <si>
    <t>1-4-304</t>
  </si>
  <si>
    <t>1-1-302</t>
  </si>
  <si>
    <t>2-2-101</t>
  </si>
  <si>
    <t>3-4-101</t>
  </si>
  <si>
    <t>3-2-104</t>
  </si>
  <si>
    <t>3-4-304</t>
  </si>
  <si>
    <t>1-1-902</t>
  </si>
  <si>
    <t>3-3-1001</t>
  </si>
  <si>
    <t>3-1-802</t>
  </si>
  <si>
    <t>1-4-1102</t>
  </si>
  <si>
    <t>3-2-504</t>
  </si>
  <si>
    <t>2-1-902</t>
  </si>
  <si>
    <t>3-4-503</t>
  </si>
  <si>
    <t xml:space="preserve">LUZ MARINA GUARNIZO </t>
  </si>
  <si>
    <t>2-4-704</t>
  </si>
  <si>
    <t>3-4-702</t>
  </si>
  <si>
    <t>1-2-502</t>
  </si>
  <si>
    <t>3-1-803</t>
  </si>
  <si>
    <t xml:space="preserve">CUELLAR CUBIDES CAMILO </t>
  </si>
  <si>
    <t>3-1-502</t>
  </si>
  <si>
    <t>3-3-904</t>
  </si>
  <si>
    <t xml:space="preserve">GERMAN SANCHEZ   LIGIA </t>
  </si>
  <si>
    <t>2-5-502</t>
  </si>
  <si>
    <t>3-1-1203</t>
  </si>
  <si>
    <t>3-4-104</t>
  </si>
  <si>
    <t>3-2-704</t>
  </si>
  <si>
    <t>3-3-1004</t>
  </si>
  <si>
    <t xml:space="preserve">BAHAMÓN GARAVITO .CLARA </t>
  </si>
  <si>
    <t>3-3-804</t>
  </si>
  <si>
    <t xml:space="preserve">CARLOS EDUARDO SIERRA   LUZ </t>
  </si>
  <si>
    <t>2-4-903</t>
  </si>
  <si>
    <t>2-4-702</t>
  </si>
  <si>
    <t>2-4-1103</t>
  </si>
  <si>
    <t>3-3-1003</t>
  </si>
  <si>
    <t xml:space="preserve">FRANCISCO ALFONSO ROMAN   </t>
  </si>
  <si>
    <t>3-1-402</t>
  </si>
  <si>
    <t>3-4-204</t>
  </si>
  <si>
    <t xml:space="preserve">JULIO CESAR URIBE LOZADA   </t>
  </si>
  <si>
    <t>3-1-1204</t>
  </si>
  <si>
    <t>1-4-503</t>
  </si>
  <si>
    <t>2-2-903</t>
  </si>
  <si>
    <t xml:space="preserve">JORGE IVAN ARENAS GUTIERREZ  </t>
  </si>
  <si>
    <t>2-1-903</t>
  </si>
  <si>
    <t>3-4-1003</t>
  </si>
  <si>
    <t xml:space="preserve">ESCOBAR ESCOBAR JULIAN </t>
  </si>
  <si>
    <t>3-1-602</t>
  </si>
  <si>
    <t>3-4-704</t>
  </si>
  <si>
    <t xml:space="preserve">LUIS FERNANDO VELASQUEZ   </t>
  </si>
  <si>
    <t>2-5-301</t>
  </si>
  <si>
    <t>3-2-1204</t>
  </si>
  <si>
    <t>RV</t>
  </si>
  <si>
    <t>3-3-401</t>
  </si>
  <si>
    <t>1-4-703</t>
  </si>
  <si>
    <t>3-2-103</t>
  </si>
  <si>
    <t xml:space="preserve">BARRERA NICOLAS DANIEL </t>
  </si>
  <si>
    <t>3-1-102</t>
  </si>
  <si>
    <t>3-3-603</t>
  </si>
  <si>
    <t xml:space="preserve">SANDRA MILENA OTERO </t>
  </si>
  <si>
    <t>3-1-1102</t>
  </si>
  <si>
    <t>2-3-503</t>
  </si>
  <si>
    <t xml:space="preserve">MARTINEZ RODRIGUEZ </t>
  </si>
  <si>
    <t>2-3-1101</t>
  </si>
  <si>
    <t>2-3-502</t>
  </si>
  <si>
    <t xml:space="preserve">GOMEZ GALVIS MARIA -INM </t>
  </si>
  <si>
    <t>3-4-1104</t>
  </si>
  <si>
    <t>2-3-704</t>
  </si>
  <si>
    <t xml:space="preserve">FABIO LEON GOMEZ GOMEZ   </t>
  </si>
  <si>
    <t>3-2-604</t>
  </si>
  <si>
    <t>DEL CAMPO RODRIGUEZ LUIS  -</t>
  </si>
  <si>
    <t>3-4-1102</t>
  </si>
  <si>
    <t xml:space="preserve">JAIRO ARENAS GUTIERREZ   </t>
  </si>
  <si>
    <t>1-1-303</t>
  </si>
  <si>
    <t>3-2-901</t>
  </si>
  <si>
    <t>1-2-503</t>
  </si>
  <si>
    <t>3-1-504</t>
  </si>
  <si>
    <t>3-4-1101</t>
  </si>
  <si>
    <t>3-3-1103</t>
  </si>
  <si>
    <t>2-5-503</t>
  </si>
  <si>
    <t>2-4-501</t>
  </si>
  <si>
    <t>1-3-1103</t>
  </si>
  <si>
    <t>3-3-204</t>
  </si>
  <si>
    <t xml:space="preserve">RAFAEL JOYA RICO   CHEYLLA </t>
  </si>
  <si>
    <t>3-3-601</t>
  </si>
  <si>
    <t xml:space="preserve">YOLANDA CORTES   JAVIER </t>
  </si>
  <si>
    <t>3-1-201</t>
  </si>
  <si>
    <t>3-1-1202</t>
  </si>
  <si>
    <t>3-1-1003</t>
  </si>
  <si>
    <t>3-3-102</t>
  </si>
  <si>
    <t xml:space="preserve">RAUL ELIAS AMAYA TORRES   </t>
  </si>
  <si>
    <t>2-5-302</t>
  </si>
  <si>
    <t>3-4-1103</t>
  </si>
  <si>
    <t>3-1-1104</t>
  </si>
  <si>
    <t>3-1-202</t>
  </si>
  <si>
    <t>3-1-103</t>
  </si>
  <si>
    <t>2-2-1101</t>
  </si>
  <si>
    <t>2-5-101</t>
  </si>
  <si>
    <t xml:space="preserve">OSORIO SANABRIA SANDRA </t>
  </si>
  <si>
    <t>2-1-702</t>
  </si>
  <si>
    <t>ORREGO TABORDA CLAUDIA</t>
  </si>
  <si>
    <t>2-1-1101</t>
  </si>
  <si>
    <t>3-3-901</t>
  </si>
  <si>
    <t>3-4-301</t>
  </si>
  <si>
    <t>3-4-604</t>
  </si>
  <si>
    <t xml:space="preserve">OMAIRA REYES BARAHONA   </t>
  </si>
  <si>
    <t>3-3-303</t>
  </si>
  <si>
    <t>3-1-703</t>
  </si>
  <si>
    <t>3-1-503</t>
  </si>
  <si>
    <t>3-4-804</t>
  </si>
  <si>
    <t xml:space="preserve">JULIO ENRIQUE GUTIERREZ   </t>
  </si>
  <si>
    <t>1-3-501</t>
  </si>
  <si>
    <t>3-4-602</t>
  </si>
  <si>
    <t xml:space="preserve">CANO CABEZA CARLOS  -RV- </t>
  </si>
  <si>
    <t>1-3-703</t>
  </si>
  <si>
    <t>1-4-504</t>
  </si>
  <si>
    <t>2-2-1104</t>
  </si>
  <si>
    <t>3-2-1101</t>
  </si>
  <si>
    <t>2-2-303</t>
  </si>
  <si>
    <t>3-2-1003</t>
  </si>
  <si>
    <t xml:space="preserve">FAJARDO GLADYS CARMENZA </t>
  </si>
  <si>
    <t>2-3-1102</t>
  </si>
  <si>
    <t xml:space="preserve">LUIS OSCAR GALVIS GONZALEZ   </t>
  </si>
  <si>
    <t>2-1-104</t>
  </si>
  <si>
    <t xml:space="preserve">IVONNE BRITTON   DANIEL </t>
  </si>
  <si>
    <t>2-2-304</t>
  </si>
  <si>
    <t xml:space="preserve">GOMEZ SANABRIA GERMAN - </t>
  </si>
  <si>
    <t>2-5-902</t>
  </si>
  <si>
    <t>2-5-1101</t>
  </si>
  <si>
    <t>3-4-504</t>
  </si>
  <si>
    <t>3-4-902</t>
  </si>
  <si>
    <t>3-1-401</t>
  </si>
  <si>
    <t>3-2-102</t>
  </si>
  <si>
    <t>3-3-501</t>
  </si>
  <si>
    <t>3-1-903</t>
  </si>
  <si>
    <t>3-4-502</t>
  </si>
  <si>
    <t xml:space="preserve">JUAN CARLOS GONZALEZ </t>
  </si>
  <si>
    <t>3-4-1202</t>
  </si>
  <si>
    <t xml:space="preserve">FRANCISCO JAVIER ARANGUREN  </t>
  </si>
  <si>
    <t>3-2-601</t>
  </si>
  <si>
    <t>3-4-102</t>
  </si>
  <si>
    <t>3-2-1202</t>
  </si>
  <si>
    <t xml:space="preserve">BONILLA GUEVARA MIRIAN </t>
  </si>
  <si>
    <t>3-2-1103</t>
  </si>
  <si>
    <t>1-3-302</t>
  </si>
  <si>
    <t>2-4-904</t>
  </si>
  <si>
    <t xml:space="preserve">PAJOY CUELLAR FERNEY </t>
  </si>
  <si>
    <t>2-1-901</t>
  </si>
  <si>
    <t>1-1-1104</t>
  </si>
  <si>
    <t xml:space="preserve">JAIME GILBERTO RUIZ   LUZ </t>
  </si>
  <si>
    <t>2-1-1103</t>
  </si>
  <si>
    <t>3-3-1101</t>
  </si>
  <si>
    <t>1-2-104</t>
  </si>
  <si>
    <t>3-3-802</t>
  </si>
  <si>
    <t>3-2-903</t>
  </si>
  <si>
    <t>3-2-1201</t>
  </si>
  <si>
    <t>3-1-204</t>
  </si>
  <si>
    <t>3-1-901</t>
  </si>
  <si>
    <t>3-2-303</t>
  </si>
  <si>
    <t>3-1-904</t>
  </si>
  <si>
    <t>2-2-501</t>
  </si>
  <si>
    <t>3-3-203</t>
  </si>
  <si>
    <t>3-4-1002</t>
  </si>
  <si>
    <t xml:space="preserve">CLIMACO SUAREZ   FRANCIS DE </t>
  </si>
  <si>
    <t>2-1-503</t>
  </si>
  <si>
    <t xml:space="preserve">GABRIEL GARCIA BUSTOS   </t>
  </si>
  <si>
    <t>1-1-501</t>
  </si>
  <si>
    <t xml:space="preserve">CARDENAS PLAZAS MARIA </t>
  </si>
  <si>
    <t>1-3-903</t>
  </si>
  <si>
    <t>3-4-801</t>
  </si>
  <si>
    <t xml:space="preserve">JAIME JOSE OSPINA GUTIERREZ   </t>
  </si>
  <si>
    <t>1-3-104</t>
  </si>
  <si>
    <t>3-3-902</t>
  </si>
  <si>
    <t>2-2-701</t>
  </si>
  <si>
    <t xml:space="preserve">MARIA FERNANDA HERNANDEZ  </t>
  </si>
  <si>
    <t>1-2-103</t>
  </si>
  <si>
    <t>1-1-1103</t>
  </si>
  <si>
    <t xml:space="preserve">JORGE DANIEL MONTENEGRO </t>
  </si>
  <si>
    <t>1-3-503</t>
  </si>
  <si>
    <t>2-4-502</t>
  </si>
  <si>
    <t xml:space="preserve">LILIA MARIA SABOGAL DE </t>
  </si>
  <si>
    <t>1-1-102</t>
  </si>
  <si>
    <t>2-4-701</t>
  </si>
  <si>
    <t>1-2-701</t>
  </si>
  <si>
    <t xml:space="preserve">CAMARGO  BLANCO MARY </t>
  </si>
  <si>
    <t>1-1-503</t>
  </si>
  <si>
    <t xml:space="preserve">ELIZABETH GARCIA   DAVID </t>
  </si>
  <si>
    <t>Totales</t>
  </si>
  <si>
    <t>Adecuación y remodelación portería.</t>
  </si>
  <si>
    <t>ADECUACION Y REPUESTOS ASCENSORES</t>
  </si>
  <si>
    <t>Gastos no Presupuestados</t>
  </si>
  <si>
    <t>Honorarios y servicios</t>
  </si>
  <si>
    <t>Mantenimientos preventivos y repuestos</t>
  </si>
  <si>
    <t>RIA AHORROS</t>
  </si>
  <si>
    <t>Jairo Humberto Pinzón</t>
  </si>
  <si>
    <t xml:space="preserve">T. P.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</si>
</sst>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8" formatCode="&quot;$&quot;\ #,##0.00_);[Red]\(&quot;$&quot;\ #,##0.00\)"/>
    <numFmt numFmtId="164" formatCode="_ [$€-2]\ * #,##0.00_ ;_ [$€-2]\ * \-#,##0.00_ ;_ [$€-2]\ * &quot;-&quot;??_ "/>
    <numFmt numFmtId="165" formatCode="_._.* #,##0_)_%;_._.* \(#,##0\)_%;_._.* \ _)_%"/>
    <numFmt numFmtId="166" formatCode="_._.* #,##0.0_)_%;_._.* \(#,##0.0\)_%;_._.* \ .0_)_%"/>
    <numFmt numFmtId="167" formatCode="_._.* #,##0.00_)_%;_._.* \(#,##0.00\)_%;_._.* \ .00_)_%"/>
    <numFmt numFmtId="168" formatCode="_._.* #,##0.000_)_%;_._.* \(#,##0.000\)_%;_._.* \ .000_)_%"/>
    <numFmt numFmtId="169" formatCode="_._.* #,##0_)_%;_._.* \(#,##0\)_%;_._.* 0_)_%;_._.@_)_%"/>
    <numFmt numFmtId="170" formatCode="_._.&quot;$&quot;* #,##0.0_)_%;_._.&quot;$&quot;* \(#,##0.0\)_%;_._.&quot;$&quot;* \ .0_)_%"/>
    <numFmt numFmtId="171" formatCode="_._.&quot;$&quot;* #,##0.00_)_%;_._.&quot;$&quot;* \(#,##0.00\)_%;_._.&quot;$&quot;* \ .00_)_%"/>
    <numFmt numFmtId="172" formatCode="_._.&quot;$&quot;* #,##0.000_)_%;_._.&quot;$&quot;* \(#,##0.000\)_%;_._.&quot;$&quot;* \ .000_)_%"/>
    <numFmt numFmtId="173" formatCode="_._.&quot;$&quot;* #,###\-_)_%;_._.&quot;$&quot;* \(#,###\-\)_%;_._.&quot;$&quot;* \-_)_%;_._.@_)_%"/>
    <numFmt numFmtId="174" formatCode="_._.&quot;$&quot;* #,##0_)_%;_._.&quot;$&quot;* \(#,##0\)_%;_._.&quot;$&quot;* 0_)_%;_._.@_)_%"/>
    <numFmt numFmtId="175" formatCode="mmmm\ d\,\ yyyy"/>
    <numFmt numFmtId="176" formatCode="_(0_)%;\(0\)%;\ \ _)\%"/>
    <numFmt numFmtId="177" formatCode="_._._(* 0_)%;_._.\(* 0\)%;_._._(* \ _)\%"/>
    <numFmt numFmtId="178" formatCode="_(0_)%;\(0\)%"/>
    <numFmt numFmtId="179" formatCode="_(0.0_)%;\(0.0\)%;\ \ .0_)%"/>
    <numFmt numFmtId="180" formatCode="_._._(* 0.0_)%;_._.\(* 0.0\)%;_._._(* \ .0_)%"/>
    <numFmt numFmtId="181" formatCode="_(0.0_)%;\(0.0\)%"/>
    <numFmt numFmtId="182" formatCode="_(0.00_)%;\(0.00\)%;\ \ .00_)%"/>
    <numFmt numFmtId="183" formatCode="_._._(* 0.00_)%;_._.\(* 0.00\)%;_._._(* \ .00_)%"/>
    <numFmt numFmtId="184" formatCode="_(0.00_)%;\(0.00\)%"/>
    <numFmt numFmtId="185" formatCode="_(0.000_)%;\(0.000\)%;\ \ .000_)%"/>
    <numFmt numFmtId="186" formatCode="_._._(* 0.000_)%;_._.\(* 0.000\)%;_._._(* \ .000_)%"/>
    <numFmt numFmtId="187" formatCode="_(0.000_)%;\(0.000\)%"/>
    <numFmt numFmtId="188" formatCode="_(* #,##0_);_(* \(#,##0\);_(* \ _)"/>
    <numFmt numFmtId="189" formatCode="_(* #,##0.0_);_(* \(#,##0.0\);_(* \ .0_)"/>
    <numFmt numFmtId="190" formatCode="_(* #,##0.00_);_(* \(#,##0.00\);_(* \ .00_)"/>
    <numFmt numFmtId="191" formatCode="_(* #,##0.000_);_(* \(#,##0.000\);_(* \ .000_)"/>
    <numFmt numFmtId="192" formatCode="_(* #,##0_);_(* \(#,##0\);_(* 0_);_(@_)"/>
    <numFmt numFmtId="193" formatCode="_(&quot;$&quot;* #,##0_);_(&quot;$&quot;* \(#,##0\);_(&quot;$&quot;* \ _)"/>
    <numFmt numFmtId="194" formatCode="_(&quot;$&quot;* #,##0.0_);_(&quot;$&quot;* \(#,##0.0\);_(&quot;$&quot;* \ .0_)"/>
    <numFmt numFmtId="195" formatCode="_(&quot;$&quot;* #,##0.00_);_(&quot;$&quot;* \(#,##0.00\);_(&quot;$&quot;* \ .00_)"/>
    <numFmt numFmtId="196" formatCode="_(&quot;$&quot;* #,##0.000_);_(&quot;$&quot;* \(#,##0.000\);_(&quot;$&quot;* \ .000_)"/>
    <numFmt numFmtId="197" formatCode="_(&quot;$&quot;* #,##0_);_(&quot;$&quot;* \(#,##0\);_(&quot;$&quot;* 0_);_(@_)"/>
    <numFmt numFmtId="198" formatCode="_(&quot;Cr$&quot;* #,##0_);_(&quot;Cr$&quot;* \(#,##0\);_(&quot;Cr$&quot;* &quot;-&quot;_);_(@_)"/>
    <numFmt numFmtId="199" formatCode="_(&quot;Cr$&quot;* #,##0.00_);_(&quot;Cr$&quot;* \(#,##0.00\);_(&quot;Cr$&quot;* &quot;-&quot;??_);_(@_)"/>
    <numFmt numFmtId="200" formatCode="_._.* #,##0.00000_)_%;_._.* \(#,##0.00000\)_%;_._.* 0.00000_)_%;_._.@_)_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2"/>
      <name val="Times New Roman"/>
      <family val="1"/>
    </font>
    <font>
      <b/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u val="doubleAccounting"/>
      <sz val="11"/>
      <name val="Times New Roman"/>
      <family val="1"/>
    </font>
    <font>
      <sz val="10"/>
      <name val="StoneSerif"/>
    </font>
    <font>
      <b/>
      <sz val="12"/>
      <name val="Arial"/>
      <family val="2"/>
    </font>
    <font>
      <u val="singleAccounting"/>
      <sz val="11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u val="doubleAccounting"/>
      <sz val="11"/>
      <name val="Arial"/>
      <family val="2"/>
    </font>
    <font>
      <sz val="10.5"/>
      <color indexed="8"/>
      <name val="Arial"/>
      <family val="2"/>
    </font>
    <font>
      <sz val="11"/>
      <color indexed="8"/>
      <name val="Arial"/>
      <family val="2"/>
    </font>
    <font>
      <u val="singleAccounting"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u val="doubleAccounting"/>
      <sz val="11"/>
      <name val="Arial"/>
      <family val="2"/>
    </font>
    <font>
      <b/>
      <u/>
      <sz val="11"/>
      <name val="Arial"/>
      <family val="2"/>
    </font>
    <font>
      <b/>
      <u val="singleAccounting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0" borderId="0" applyFill="0" applyBorder="0" applyProtection="0">
      <alignment horizontal="center"/>
      <protection locked="0"/>
    </xf>
    <xf numFmtId="166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ill="0" applyBorder="0" applyAlignment="0" applyProtection="0"/>
    <xf numFmtId="0" fontId="9" fillId="0" borderId="0" applyFill="0" applyBorder="0" applyAlignment="0" applyProtection="0">
      <protection locked="0"/>
    </xf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10" fillId="0" borderId="0"/>
    <xf numFmtId="174" fontId="11" fillId="0" borderId="0" applyFill="0" applyBorder="0" applyAlignment="0" applyProtection="0"/>
    <xf numFmtId="174" fontId="12" fillId="0" borderId="0"/>
    <xf numFmtId="175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Fill="0" applyAlignment="0" applyProtection="0">
      <protection locked="0"/>
    </xf>
    <xf numFmtId="0" fontId="14" fillId="0" borderId="1" applyFill="0" applyAlignment="0" applyProtection="0">
      <protection locked="0"/>
    </xf>
    <xf numFmtId="198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0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10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6" fillId="0" borderId="0" xfId="0" applyFont="1" applyAlignment="1">
      <alignment horizontal="centerContinuous" wrapText="1"/>
    </xf>
    <xf numFmtId="0" fontId="16" fillId="0" borderId="0" xfId="0" applyFont="1"/>
    <xf numFmtId="0" fontId="16" fillId="0" borderId="0" xfId="0" applyFont="1" applyAlignment="1">
      <alignment horizontal="center"/>
    </xf>
    <xf numFmtId="169" fontId="16" fillId="0" borderId="0" xfId="11" applyNumberFormat="1" applyFont="1" applyBorder="1" applyAlignment="1">
      <alignment horizontal="right"/>
    </xf>
    <xf numFmtId="169" fontId="17" fillId="0" borderId="0" xfId="11" applyNumberFormat="1" applyFont="1" applyBorder="1" applyAlignment="1">
      <alignment horizontal="right"/>
    </xf>
    <xf numFmtId="3" fontId="16" fillId="0" borderId="0" xfId="0" applyNumberFormat="1" applyFont="1"/>
    <xf numFmtId="169" fontId="16" fillId="0" borderId="0" xfId="0" applyNumberFormat="1" applyFont="1"/>
    <xf numFmtId="165" fontId="18" fillId="0" borderId="0" xfId="12" applyNumberFormat="1" applyFont="1" applyBorder="1"/>
    <xf numFmtId="0" fontId="16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/>
    <xf numFmtId="0" fontId="17" fillId="0" borderId="0" xfId="0" applyFont="1" applyAlignment="1">
      <alignment horizontal="centerContinuous" wrapText="1"/>
    </xf>
    <xf numFmtId="200" fontId="16" fillId="0" borderId="0" xfId="11" applyNumberFormat="1" applyFont="1" applyBorder="1" applyAlignment="1">
      <alignment horizontal="right"/>
    </xf>
    <xf numFmtId="9" fontId="16" fillId="0" borderId="0" xfId="31" applyFont="1"/>
    <xf numFmtId="0" fontId="5" fillId="0" borderId="0" xfId="0" applyFont="1" applyAlignment="1">
      <alignment horizontal="center"/>
    </xf>
    <xf numFmtId="0" fontId="19" fillId="0" borderId="0" xfId="0" applyFont="1" applyAlignment="1">
      <alignment horizontal="left" readingOrder="1"/>
    </xf>
    <xf numFmtId="0" fontId="20" fillId="0" borderId="0" xfId="0" applyFont="1" applyAlignment="1">
      <alignment horizontal="left" readingOrder="1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2" borderId="0" xfId="0" applyNumberFormat="1" applyFill="1"/>
    <xf numFmtId="3" fontId="3" fillId="0" borderId="0" xfId="0" applyNumberFormat="1" applyFont="1"/>
    <xf numFmtId="165" fontId="16" fillId="0" borderId="0" xfId="0" applyNumberFormat="1" applyFont="1"/>
    <xf numFmtId="3" fontId="0" fillId="0" borderId="2" xfId="0" applyNumberFormat="1" applyBorder="1"/>
    <xf numFmtId="0" fontId="3" fillId="0" borderId="2" xfId="0" applyFont="1" applyBorder="1"/>
    <xf numFmtId="169" fontId="21" fillId="0" borderId="0" xfId="11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0" fillId="0" borderId="2" xfId="0" applyBorder="1"/>
    <xf numFmtId="9" fontId="17" fillId="0" borderId="0" xfId="31" applyFont="1"/>
    <xf numFmtId="9" fontId="21" fillId="0" borderId="0" xfId="31" applyFont="1"/>
    <xf numFmtId="165" fontId="16" fillId="0" borderId="0" xfId="12" applyNumberFormat="1" applyFont="1" applyBorder="1"/>
    <xf numFmtId="3" fontId="16" fillId="0" borderId="0" xfId="0" applyNumberFormat="1" applyFont="1" applyAlignment="1">
      <alignment horizontal="center"/>
    </xf>
    <xf numFmtId="14" fontId="0" fillId="0" borderId="0" xfId="0" applyNumberFormat="1"/>
    <xf numFmtId="0" fontId="2" fillId="0" borderId="0" xfId="0" applyFont="1"/>
    <xf numFmtId="0" fontId="3" fillId="0" borderId="2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8" fontId="0" fillId="0" borderId="0" xfId="0" applyNumberFormat="1"/>
    <xf numFmtId="0" fontId="2" fillId="0" borderId="0" xfId="0" applyFont="1" applyAlignment="1">
      <alignment horizontal="center"/>
    </xf>
    <xf numFmtId="3" fontId="23" fillId="0" borderId="2" xfId="42" applyNumberFormat="1" applyFont="1" applyBorder="1" applyAlignment="1">
      <alignment horizontal="centerContinuous" wrapText="1"/>
    </xf>
    <xf numFmtId="0" fontId="1" fillId="0" borderId="0" xfId="43"/>
    <xf numFmtId="0" fontId="1" fillId="0" borderId="2" xfId="43" applyBorder="1"/>
    <xf numFmtId="3" fontId="1" fillId="0" borderId="2" xfId="43" applyNumberFormat="1" applyBorder="1"/>
    <xf numFmtId="0" fontId="22" fillId="0" borderId="2" xfId="43" applyFont="1" applyFill="1" applyBorder="1"/>
    <xf numFmtId="3" fontId="22" fillId="0" borderId="2" xfId="43" applyNumberFormat="1" applyFont="1" applyBorder="1"/>
    <xf numFmtId="3" fontId="22" fillId="0" borderId="0" xfId="43" applyNumberFormat="1" applyFont="1"/>
    <xf numFmtId="3" fontId="1" fillId="0" borderId="0" xfId="43" applyNumberFormat="1"/>
    <xf numFmtId="0" fontId="24" fillId="0" borderId="0" xfId="0" applyFont="1"/>
    <xf numFmtId="0" fontId="24" fillId="0" borderId="0" xfId="0" applyFont="1" applyAlignment="1">
      <alignment horizontal="center"/>
    </xf>
    <xf numFmtId="9" fontId="26" fillId="0" borderId="0" xfId="31" applyFont="1"/>
    <xf numFmtId="165" fontId="25" fillId="0" borderId="0" xfId="12" applyNumberFormat="1" applyFont="1" applyBorder="1"/>
    <xf numFmtId="0" fontId="26" fillId="0" borderId="0" xfId="0" applyFont="1" applyAlignment="1">
      <alignment horizontal="center"/>
    </xf>
    <xf numFmtId="165" fontId="24" fillId="0" borderId="0" xfId="12" applyNumberFormat="1" applyFont="1" applyBorder="1"/>
    <xf numFmtId="0" fontId="24" fillId="0" borderId="0" xfId="0" applyFont="1" applyAlignment="1">
      <alignment horizontal="left"/>
    </xf>
    <xf numFmtId="3" fontId="2" fillId="0" borderId="0" xfId="0" applyNumberFormat="1" applyFont="1"/>
    <xf numFmtId="165" fontId="27" fillId="0" borderId="0" xfId="12" applyNumberFormat="1" applyFont="1" applyBorder="1"/>
    <xf numFmtId="0" fontId="0" fillId="2" borderId="0" xfId="0" applyFill="1"/>
  </cellXfs>
  <cellStyles count="44">
    <cellStyle name="Centered Heading" xfId="1"/>
    <cellStyle name="Comma 0.0" xfId="2"/>
    <cellStyle name="Comma 0.00" xfId="3"/>
    <cellStyle name="Comma 0.000" xfId="4"/>
    <cellStyle name="Comma_linea sencilla" xfId="5"/>
    <cellStyle name="Company Name" xfId="6"/>
    <cellStyle name="Currency 0.0" xfId="7"/>
    <cellStyle name="Currency 0.00" xfId="8"/>
    <cellStyle name="Currency 0.000" xfId="9"/>
    <cellStyle name="Currency_$ inicial CERO" xfId="10"/>
    <cellStyle name="Currency_inicial" xfId="11"/>
    <cellStyle name="Currency_linea doble" xfId="12"/>
    <cellStyle name="Date" xfId="13"/>
    <cellStyle name="Euro" xfId="14"/>
    <cellStyle name="Heading No Underline" xfId="15"/>
    <cellStyle name="Heading With Underline" xfId="16"/>
    <cellStyle name="Moeda [0]_Yopar 99" xfId="17"/>
    <cellStyle name="Moeda_Yopar 99" xfId="18"/>
    <cellStyle name="Normal" xfId="0" builtinId="0"/>
    <cellStyle name="Normal 2" xfId="43"/>
    <cellStyle name="Normal 3" xfId="42"/>
    <cellStyle name="Percent %" xfId="19"/>
    <cellStyle name="Percent % Long Underline" xfId="20"/>
    <cellStyle name="Percent %_Worksheet in J: MARKETING Templates D&amp;T Templates Noviembre 2002 Informe Modelo" xfId="21"/>
    <cellStyle name="Percent 0.0%" xfId="22"/>
    <cellStyle name="Percent 0.0% Long Underline" xfId="23"/>
    <cellStyle name="Percent 0.0%_Worksheet in J: MARKETING Templates D&amp;T Templates Noviembre 2002 Informe Modelo" xfId="24"/>
    <cellStyle name="Percent 0.00%" xfId="25"/>
    <cellStyle name="Percent 0.00% Long Underline" xfId="26"/>
    <cellStyle name="Percent 0.00%_Worksheet in J: MARKETING Templates D&amp;T Templates Noviembre 2002 Informe Modelo" xfId="27"/>
    <cellStyle name="Percent 0.000%" xfId="28"/>
    <cellStyle name="Percent 0.000% Long Underline" xfId="29"/>
    <cellStyle name="Percent 0.000%_Worksheet in J: MARKETING Templates D&amp;T Templates Noviembre 2002 Informe Modelo" xfId="30"/>
    <cellStyle name="Porcentaje" xfId="31" builtinId="5"/>
    <cellStyle name="XComma" xfId="32"/>
    <cellStyle name="XComma 0.0" xfId="33"/>
    <cellStyle name="XComma 0.00" xfId="34"/>
    <cellStyle name="XComma 0.000" xfId="35"/>
    <cellStyle name="XComma_Worksheet in J: MARKETING Templates D&amp;T Templates Noviembre 2002 Informe Modelo" xfId="36"/>
    <cellStyle name="XCurrency" xfId="37"/>
    <cellStyle name="XCurrency 0.0" xfId="38"/>
    <cellStyle name="XCurrency 0.00" xfId="39"/>
    <cellStyle name="XCurrency 0.000" xfId="40"/>
    <cellStyle name="XCurrency_Worksheet in J: MARKETING Templates D&amp;T Templates Noviembre 2002 Informe Modelo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go/CLIENTES/Tejares/EEFF%20y%20Balance%20de%20prueba%20TEJARES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ugo/CLIENTES/Tejares/EEFF%20%20TEJARES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06"/>
      <sheetName val="Balance de prueba"/>
      <sheetName val="Planilla 2006"/>
      <sheetName val="Balance 2008"/>
      <sheetName val="EE RR 2008"/>
      <sheetName val="PRESUPUESTO"/>
      <sheetName val="Plan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INSTALACIONES ELECTRICAS JC LTDA</v>
          </cell>
        </row>
        <row r="2">
          <cell r="A2" t="str">
            <v>ESTADO DE FLUJOS DE EFECTIVO POR EL PERIODO TERMINADO EN 31 DE DICIEMBRE DE 2007 Y 2006</v>
          </cell>
        </row>
        <row r="3">
          <cell r="A3" t="str">
            <v>HOJA DE TRABAJO</v>
          </cell>
        </row>
        <row r="4">
          <cell r="A4" t="str">
            <v>(EXPRESADO EN PESOS)</v>
          </cell>
          <cell r="AE4" t="e">
            <v>#REF!</v>
          </cell>
        </row>
        <row r="5">
          <cell r="H5" t="str">
            <v xml:space="preserve">Deudas </v>
          </cell>
          <cell r="I5" t="str">
            <v>Anticipos</v>
          </cell>
          <cell r="J5" t="str">
            <v>TOTAL ACTIVO</v>
          </cell>
          <cell r="K5" t="str">
            <v>INVERSIONES</v>
          </cell>
          <cell r="M5" t="str">
            <v>Cargos Dir</v>
          </cell>
          <cell r="N5" t="str">
            <v>PROP.PLAN.</v>
          </cell>
          <cell r="O5" t="str">
            <v>DEUDOR.</v>
          </cell>
          <cell r="P5" t="str">
            <v>INTANGIBLES Y</v>
          </cell>
          <cell r="Q5" t="str">
            <v>VALORIZAC</v>
          </cell>
          <cell r="R5" t="str">
            <v>TOTAL ACTIVO</v>
          </cell>
          <cell r="S5" t="str">
            <v>Provedores y</v>
          </cell>
          <cell r="T5" t="str">
            <v xml:space="preserve">Obligaciones </v>
          </cell>
          <cell r="U5" t="str">
            <v xml:space="preserve">Obligaciones </v>
          </cell>
          <cell r="V5" t="str">
            <v xml:space="preserve">Impuestos </v>
          </cell>
          <cell r="W5" t="str">
            <v>OTROS</v>
          </cell>
          <cell r="X5" t="str">
            <v>PASI. ESTIM.</v>
          </cell>
          <cell r="Y5" t="str">
            <v>TOTAL PASIVO</v>
          </cell>
          <cell r="Z5" t="str">
            <v>O. LABORALES</v>
          </cell>
          <cell r="AA5" t="str">
            <v xml:space="preserve">IMPUESTO </v>
          </cell>
          <cell r="AD5" t="str">
            <v>TOTAL</v>
          </cell>
          <cell r="AE5" t="str">
            <v>TOTAL</v>
          </cell>
          <cell r="AF5" t="str">
            <v>CAPITAL DE</v>
          </cell>
          <cell r="AG5" t="str">
            <v>Prueba de</v>
          </cell>
        </row>
        <row r="6">
          <cell r="E6" t="str">
            <v>EFECTIVO</v>
          </cell>
          <cell r="F6" t="str">
            <v>Inversiones</v>
          </cell>
          <cell r="G6" t="str">
            <v>DEUDORES</v>
          </cell>
          <cell r="H6" t="str">
            <v>Dif. Cobro</v>
          </cell>
          <cell r="I6" t="str">
            <v>y avances</v>
          </cell>
          <cell r="J6" t="str">
            <v>CORRIENTE</v>
          </cell>
          <cell r="K6" t="str">
            <v>Permanentes</v>
          </cell>
          <cell r="L6" t="str">
            <v>INVENTARIO</v>
          </cell>
          <cell r="M6" t="str">
            <v>Largo Pl.</v>
          </cell>
          <cell r="N6" t="str">
            <v>Y EQUIP.</v>
          </cell>
          <cell r="O6" t="str">
            <v>L. PLAZO</v>
          </cell>
          <cell r="P6" t="str">
            <v>OTROS</v>
          </cell>
          <cell r="Q6" t="str">
            <v>ACT. FIJOS</v>
          </cell>
          <cell r="S6" t="str">
            <v xml:space="preserve"> CXP</v>
          </cell>
          <cell r="T6" t="str">
            <v>Laborales</v>
          </cell>
          <cell r="U6" t="str">
            <v>Financieras</v>
          </cell>
          <cell r="V6" t="str">
            <v>Grav. Y tasas</v>
          </cell>
          <cell r="W6" t="str">
            <v>PASIVOS</v>
          </cell>
          <cell r="X6" t="str">
            <v>Y PROVIS.</v>
          </cell>
          <cell r="Y6" t="str">
            <v>CORRIENTE</v>
          </cell>
          <cell r="Z6" t="str">
            <v>L. PLAZO</v>
          </cell>
          <cell r="AA6" t="str">
            <v>DIFERIDO</v>
          </cell>
          <cell r="AB6" t="str">
            <v>IMPUESTOS</v>
          </cell>
          <cell r="AC6" t="str">
            <v>PATRIMO.</v>
          </cell>
          <cell r="AD6" t="str">
            <v>ACTIVO</v>
          </cell>
          <cell r="AE6" t="str">
            <v>Pasivo + Patrim</v>
          </cell>
          <cell r="AF6" t="str">
            <v>TRABAJO</v>
          </cell>
          <cell r="AG6" t="str">
            <v>la suma</v>
          </cell>
        </row>
        <row r="7">
          <cell r="A7" t="str">
            <v>SALDOS AL: 31/DIC/2007</v>
          </cell>
          <cell r="E7">
            <v>23481757</v>
          </cell>
          <cell r="F7">
            <v>4494761</v>
          </cell>
          <cell r="G7">
            <v>17112288.979999997</v>
          </cell>
          <cell r="H7">
            <v>20187247</v>
          </cell>
          <cell r="I7" t="e">
            <v>#REF!</v>
          </cell>
          <cell r="J7" t="e">
            <v>#REF!</v>
          </cell>
          <cell r="L7">
            <v>0</v>
          </cell>
          <cell r="M7">
            <v>0</v>
          </cell>
          <cell r="N7">
            <v>1407203</v>
          </cell>
          <cell r="O7">
            <v>0</v>
          </cell>
          <cell r="P7">
            <v>0</v>
          </cell>
          <cell r="Q7">
            <v>0</v>
          </cell>
          <cell r="R7" t="e">
            <v>#REF!</v>
          </cell>
          <cell r="S7">
            <v>-1026755</v>
          </cell>
          <cell r="T7">
            <v>0</v>
          </cell>
          <cell r="U7">
            <v>0</v>
          </cell>
          <cell r="V7">
            <v>0</v>
          </cell>
          <cell r="W7">
            <v>-33664277.530000001</v>
          </cell>
          <cell r="X7">
            <v>-1420000</v>
          </cell>
          <cell r="Y7">
            <v>-36111032.530000001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 t="e">
            <v>#REF!</v>
          </cell>
          <cell r="AE7">
            <v>-36111032.530000001</v>
          </cell>
          <cell r="AF7" t="e">
            <v>#REF!</v>
          </cell>
          <cell r="AG7" t="e">
            <v>#REF!</v>
          </cell>
        </row>
        <row r="8">
          <cell r="A8" t="str">
            <v>SALDOS AL 31/DEC/2006</v>
          </cell>
          <cell r="E8">
            <v>39614563</v>
          </cell>
          <cell r="F8">
            <v>4900386</v>
          </cell>
          <cell r="G8">
            <v>22370305.630000003</v>
          </cell>
          <cell r="H8">
            <v>20187247</v>
          </cell>
          <cell r="I8" t="e">
            <v>#REF!</v>
          </cell>
          <cell r="J8" t="e">
            <v>#REF!</v>
          </cell>
          <cell r="L8">
            <v>0</v>
          </cell>
          <cell r="M8">
            <v>4425975</v>
          </cell>
          <cell r="N8">
            <v>6514463</v>
          </cell>
          <cell r="O8">
            <v>0</v>
          </cell>
          <cell r="P8">
            <v>0</v>
          </cell>
          <cell r="Q8">
            <v>0</v>
          </cell>
          <cell r="R8" t="e">
            <v>#REF!</v>
          </cell>
          <cell r="S8">
            <v>-13026754</v>
          </cell>
          <cell r="T8">
            <v>-1016033</v>
          </cell>
          <cell r="U8">
            <v>0</v>
          </cell>
          <cell r="V8">
            <v>0</v>
          </cell>
          <cell r="W8" t="e">
            <v>#REF!</v>
          </cell>
          <cell r="X8">
            <v>0</v>
          </cell>
          <cell r="Y8" t="e">
            <v>#REF!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</row>
        <row r="9">
          <cell r="A9" t="str">
            <v>VARIACION</v>
          </cell>
          <cell r="E9">
            <v>-16132806</v>
          </cell>
          <cell r="F9">
            <v>-405625</v>
          </cell>
          <cell r="G9">
            <v>-5258016.650000006</v>
          </cell>
          <cell r="H9">
            <v>0</v>
          </cell>
          <cell r="I9" t="e">
            <v>#REF!</v>
          </cell>
          <cell r="J9" t="e">
            <v>#REF!</v>
          </cell>
          <cell r="K9">
            <v>0</v>
          </cell>
          <cell r="L9">
            <v>0</v>
          </cell>
          <cell r="M9">
            <v>-4425975</v>
          </cell>
          <cell r="N9">
            <v>-5107260</v>
          </cell>
          <cell r="O9">
            <v>0</v>
          </cell>
          <cell r="P9">
            <v>0</v>
          </cell>
          <cell r="Q9">
            <v>0</v>
          </cell>
          <cell r="R9" t="e">
            <v>#REF!</v>
          </cell>
          <cell r="S9">
            <v>11999999</v>
          </cell>
          <cell r="T9">
            <v>1016033</v>
          </cell>
          <cell r="U9">
            <v>0</v>
          </cell>
          <cell r="V9">
            <v>0</v>
          </cell>
          <cell r="W9" t="e">
            <v>#REF!</v>
          </cell>
          <cell r="X9">
            <v>-1420000</v>
          </cell>
          <cell r="Y9" t="e">
            <v>#REF!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e">
            <v>#REF!</v>
          </cell>
          <cell r="AE9" t="e">
            <v>#REF!</v>
          </cell>
          <cell r="AF9" t="e">
            <v>#REF!</v>
          </cell>
        </row>
        <row r="10">
          <cell r="A10" t="str">
            <v xml:space="preserve">FLUJOS DE EFECTIVO DE ACTIVIDADES </v>
          </cell>
        </row>
        <row r="11">
          <cell r="B11" t="str">
            <v>DE OPERACION :</v>
          </cell>
        </row>
        <row r="12">
          <cell r="A12" t="str">
            <v>Utilidad neta del ejercicio</v>
          </cell>
        </row>
        <row r="13">
          <cell r="A13" t="str">
            <v xml:space="preserve">Ajustes para conciliar la utilidad neta con el </v>
          </cell>
        </row>
        <row r="14">
          <cell r="B14" t="str">
            <v>efectivo neto provisto por las operaciones:</v>
          </cell>
        </row>
        <row r="15">
          <cell r="B15" t="str">
            <v>Provisión DEUDORES</v>
          </cell>
        </row>
        <row r="16">
          <cell r="B16" t="str">
            <v>Cartera Castigada (Balance)</v>
          </cell>
        </row>
        <row r="17">
          <cell r="B17" t="str">
            <v>Provisión proteccion inventarios</v>
          </cell>
        </row>
        <row r="18">
          <cell r="B18" t="str">
            <v>Provisión activos fijos</v>
          </cell>
        </row>
        <row r="19">
          <cell r="B19" t="str">
            <v>Provisión proteccion inversiones</v>
          </cell>
        </row>
        <row r="20">
          <cell r="B20" t="str">
            <v>Perdida de Inventarios</v>
          </cell>
        </row>
        <row r="21">
          <cell r="B21" t="str">
            <v>Depreciación</v>
          </cell>
        </row>
        <row r="22">
          <cell r="B22" t="str">
            <v>Amortizacion de diferidos</v>
          </cell>
        </row>
        <row r="23">
          <cell r="B23" t="str">
            <v>pérdida en vta. de inv. permanente.</v>
          </cell>
        </row>
        <row r="24">
          <cell r="B24" t="str">
            <v>Perdida neta en en vta. de Prop. P.y equi.</v>
          </cell>
        </row>
        <row r="25">
          <cell r="B25" t="str">
            <v>Pérdida en venta de inversiones</v>
          </cell>
        </row>
        <row r="26">
          <cell r="B26" t="str">
            <v>Recuperación provisión activos fijos</v>
          </cell>
        </row>
        <row r="27">
          <cell r="B27" t="str">
            <v>Utilidad neta en en vta. de Prop. P.y equi.</v>
          </cell>
        </row>
        <row r="28">
          <cell r="B28" t="str">
            <v>Diferenc. en cambio no realizada</v>
          </cell>
        </row>
        <row r="29">
          <cell r="B29" t="str">
            <v>Corrección monetaria-Neta</v>
          </cell>
        </row>
        <row r="30">
          <cell r="B30" t="str">
            <v>Impuestos diferidos</v>
          </cell>
        </row>
        <row r="31">
          <cell r="B31" t="str">
            <v>Cambios en los activos y pasivos que</v>
          </cell>
        </row>
        <row r="32">
          <cell r="C32" t="str">
            <v>proveyeron (usaron) efectivo:</v>
          </cell>
        </row>
        <row r="33">
          <cell r="C33" t="str">
            <v>Deudores</v>
          </cell>
        </row>
        <row r="34">
          <cell r="C34" t="str">
            <v>Anticipos y avances</v>
          </cell>
        </row>
        <row r="35">
          <cell r="C35" t="str">
            <v>Pagos deudores L. plazo</v>
          </cell>
        </row>
        <row r="36">
          <cell r="C36" t="str">
            <v>Inventarios</v>
          </cell>
        </row>
        <row r="37">
          <cell r="C37" t="str">
            <v>Gastos prepagados y otros activos</v>
          </cell>
        </row>
        <row r="38">
          <cell r="C38" t="str">
            <v>Cargos Diferidos</v>
          </cell>
        </row>
        <row r="39">
          <cell r="C39" t="str">
            <v>Impuestos diferidos</v>
          </cell>
        </row>
        <row r="40">
          <cell r="C40" t="str">
            <v>Intangibles y otros activos</v>
          </cell>
        </row>
        <row r="41">
          <cell r="C41" t="str">
            <v>Proveedores y cuentas por pagar</v>
          </cell>
        </row>
        <row r="42">
          <cell r="C42" t="str">
            <v xml:space="preserve">Impuestos gravamenes y tasas </v>
          </cell>
        </row>
        <row r="43">
          <cell r="C43" t="str">
            <v>Pasivos estimados y provisiones</v>
          </cell>
        </row>
        <row r="44">
          <cell r="C44" t="str">
            <v>Obligaciones laborales</v>
          </cell>
        </row>
        <row r="45">
          <cell r="C45" t="str">
            <v>Otros pasivos</v>
          </cell>
        </row>
        <row r="46">
          <cell r="A46" t="str">
            <v>EFECTIVO NETO PROVISTO EN</v>
          </cell>
        </row>
        <row r="47">
          <cell r="B47" t="str">
            <v>ACTIVIDADES DE OPERACION</v>
          </cell>
        </row>
        <row r="48">
          <cell r="A48" t="str">
            <v>FLUJOS DE EFECTIVO DE</v>
          </cell>
        </row>
        <row r="49">
          <cell r="B49" t="str">
            <v>ACTIVIDADES DE INVERSION</v>
          </cell>
        </row>
        <row r="50">
          <cell r="B50" t="str">
            <v>Aumento (disminución) en inv. no equiv. a caja</v>
          </cell>
        </row>
        <row r="51">
          <cell r="B51" t="str">
            <v>Venta de inv. permanentes</v>
          </cell>
        </row>
        <row r="52">
          <cell r="B52" t="str">
            <v>Compra de inversiones permanentes</v>
          </cell>
        </row>
        <row r="53">
          <cell r="B53" t="str">
            <v>Prestamos deudores a largo plazo</v>
          </cell>
        </row>
        <row r="54">
          <cell r="B54" t="str">
            <v>Aumento (disminución) en cargos diferidos</v>
          </cell>
        </row>
        <row r="55">
          <cell r="B55" t="str">
            <v>Compra de propiedad planta y equipo</v>
          </cell>
        </row>
        <row r="56">
          <cell r="B56" t="str">
            <v>Venta de propiedad planta y equipo</v>
          </cell>
        </row>
        <row r="57">
          <cell r="A57" t="str">
            <v>EFECTIVO NETO UTILIZADO EN</v>
          </cell>
        </row>
        <row r="58">
          <cell r="B58" t="str">
            <v>ACTIVIDADES DE INVERSION</v>
          </cell>
        </row>
        <row r="59">
          <cell r="A59" t="str">
            <v>FLUJOS DE EFECTIVO DE</v>
          </cell>
        </row>
        <row r="60">
          <cell r="B60" t="str">
            <v>ACTIVIDADES DE FINANCIAMENTO</v>
          </cell>
        </row>
        <row r="61">
          <cell r="B61" t="str">
            <v>Increm. (dismin.) en obligaciones corto plazo</v>
          </cell>
        </row>
        <row r="62">
          <cell r="B62" t="str">
            <v>Increm. en obligaciones financieras largo plazo</v>
          </cell>
        </row>
        <row r="63">
          <cell r="B63" t="str">
            <v>Pago de obligaciones fiancieras a largo plazo</v>
          </cell>
        </row>
        <row r="64">
          <cell r="B64" t="str">
            <v>Increm. (dismin.) obligaciones Financ corto plazo</v>
          </cell>
        </row>
        <row r="65">
          <cell r="B65" t="str">
            <v>Emisión de acciones</v>
          </cell>
        </row>
        <row r="66">
          <cell r="B66" t="str">
            <v>Pago de dividendos</v>
          </cell>
        </row>
        <row r="67">
          <cell r="A67" t="str">
            <v>EFECTIVO NETO PROVISTO (USADO) EN</v>
          </cell>
        </row>
        <row r="68">
          <cell r="B68" t="str">
            <v>ACTIVIDADES DE FINANCIAMIENTO</v>
          </cell>
        </row>
        <row r="70">
          <cell r="A70" t="str">
            <v xml:space="preserve">AUMENTO NETO DE EFECTIVO </v>
          </cell>
        </row>
        <row r="71">
          <cell r="B71" t="str">
            <v xml:space="preserve">  Y EQUIVALENTESDE EFECTIVO</v>
          </cell>
        </row>
        <row r="73">
          <cell r="A73" t="str">
            <v>EFECTIVO Y EQUIVALENTES DE EFECTIVO</v>
          </cell>
        </row>
        <row r="74">
          <cell r="B74" t="str">
            <v>AL PRINCIPIO DEL AÑO</v>
          </cell>
        </row>
        <row r="75">
          <cell r="A75" t="str">
            <v>EFECTIVO Y EQUIVALENTES DE EFECTIVO</v>
          </cell>
        </row>
        <row r="76">
          <cell r="B76" t="str">
            <v>AL FIN AÑO</v>
          </cell>
        </row>
        <row r="77">
          <cell r="A77" t="str">
            <v>CORRECCION MONETARIA</v>
          </cell>
        </row>
        <row r="78">
          <cell r="A78" t="str">
            <v>VARIACIONES QUE NO AFECTAN EL EFECTIVO</v>
          </cell>
        </row>
        <row r="79">
          <cell r="A79" t="str">
            <v>PRUEBA DE LA SUMA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06"/>
      <sheetName val="Planilla 2006"/>
      <sheetName val="Balance 2008"/>
      <sheetName val="EE RR 2008"/>
      <sheetName val="PRESUPUESTO"/>
      <sheetName val="Plan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INSTALACIONES ELECTRICAS JC LTDA</v>
          </cell>
        </row>
        <row r="2">
          <cell r="A2" t="str">
            <v>ESTADO DE FLUJOS DE EFECTIVO POR EL PERIODO TERMINADO EN 31 DE DICIEMBRE DE 2007 Y 2006</v>
          </cell>
        </row>
        <row r="3">
          <cell r="A3" t="str">
            <v>HOJA DE TRABAJO</v>
          </cell>
        </row>
        <row r="4">
          <cell r="A4" t="str">
            <v>(EXPRESADO EN PESOS)</v>
          </cell>
          <cell r="AE4" t="e">
            <v>#REF!</v>
          </cell>
        </row>
        <row r="5">
          <cell r="H5" t="str">
            <v xml:space="preserve">Deudas </v>
          </cell>
          <cell r="I5" t="str">
            <v>Anticipos</v>
          </cell>
          <cell r="J5" t="str">
            <v>TOTAL ACTIVO</v>
          </cell>
          <cell r="K5" t="str">
            <v>INVERSIONES</v>
          </cell>
          <cell r="M5" t="str">
            <v>Cargos Dir</v>
          </cell>
          <cell r="N5" t="str">
            <v>PROP.PLAN.</v>
          </cell>
          <cell r="O5" t="str">
            <v>DEUDOR.</v>
          </cell>
          <cell r="P5" t="str">
            <v>INTANGIBLES Y</v>
          </cell>
          <cell r="Q5" t="str">
            <v>VALORIZAC</v>
          </cell>
          <cell r="R5" t="str">
            <v>TOTAL ACTIVO</v>
          </cell>
          <cell r="S5" t="str">
            <v>Provedores y</v>
          </cell>
          <cell r="T5" t="str">
            <v xml:space="preserve">Obligaciones </v>
          </cell>
          <cell r="U5" t="str">
            <v xml:space="preserve">Obligaciones </v>
          </cell>
          <cell r="V5" t="str">
            <v xml:space="preserve">Impuestos </v>
          </cell>
          <cell r="W5" t="str">
            <v>OTROS</v>
          </cell>
          <cell r="X5" t="str">
            <v>PASI. ESTIM.</v>
          </cell>
          <cell r="Y5" t="str">
            <v>TOTAL PASIVO</v>
          </cell>
          <cell r="Z5" t="str">
            <v>O. LABORALES</v>
          </cell>
          <cell r="AA5" t="str">
            <v xml:space="preserve">IMPUESTO </v>
          </cell>
          <cell r="AD5" t="str">
            <v>TOTAL</v>
          </cell>
          <cell r="AE5" t="str">
            <v>TOTAL</v>
          </cell>
          <cell r="AF5" t="str">
            <v>CAPITAL DE</v>
          </cell>
          <cell r="AG5" t="str">
            <v>Prueba de</v>
          </cell>
        </row>
        <row r="6">
          <cell r="E6" t="str">
            <v>EFECTIVO</v>
          </cell>
          <cell r="F6" t="str">
            <v>Inversiones</v>
          </cell>
          <cell r="G6" t="str">
            <v>DEUDORES</v>
          </cell>
          <cell r="H6" t="str">
            <v>Dif. Cobro</v>
          </cell>
          <cell r="I6" t="str">
            <v>y avances</v>
          </cell>
          <cell r="J6" t="str">
            <v>CORRIENTE</v>
          </cell>
          <cell r="K6" t="str">
            <v>Permanentes</v>
          </cell>
          <cell r="L6" t="str">
            <v>INVENTARIO</v>
          </cell>
          <cell r="M6" t="str">
            <v>Largo Pl.</v>
          </cell>
          <cell r="N6" t="str">
            <v>Y EQUIP.</v>
          </cell>
          <cell r="O6" t="str">
            <v>L. PLAZO</v>
          </cell>
          <cell r="P6" t="str">
            <v>OTROS</v>
          </cell>
          <cell r="Q6" t="str">
            <v>ACT. FIJOS</v>
          </cell>
          <cell r="S6" t="str">
            <v xml:space="preserve"> CXP</v>
          </cell>
          <cell r="T6" t="str">
            <v>Laborales</v>
          </cell>
          <cell r="U6" t="str">
            <v>Financieras</v>
          </cell>
          <cell r="V6" t="str">
            <v>Grav. Y tasas</v>
          </cell>
          <cell r="W6" t="str">
            <v>PASIVOS</v>
          </cell>
          <cell r="X6" t="str">
            <v>Y PROVIS.</v>
          </cell>
          <cell r="Y6" t="str">
            <v>CORRIENTE</v>
          </cell>
          <cell r="Z6" t="str">
            <v>L. PLAZO</v>
          </cell>
          <cell r="AA6" t="str">
            <v>DIFERIDO</v>
          </cell>
          <cell r="AB6" t="str">
            <v>IMPUESTOS</v>
          </cell>
          <cell r="AC6" t="str">
            <v>PATRIMO.</v>
          </cell>
          <cell r="AD6" t="str">
            <v>ACTIVO</v>
          </cell>
          <cell r="AE6" t="str">
            <v>Pasivo + Patrim</v>
          </cell>
          <cell r="AF6" t="str">
            <v>TRABAJO</v>
          </cell>
          <cell r="AG6" t="str">
            <v>la suma</v>
          </cell>
        </row>
        <row r="7">
          <cell r="A7" t="str">
            <v>SALDOS AL: 31/DIC/2007</v>
          </cell>
          <cell r="E7">
            <v>23481757</v>
          </cell>
          <cell r="F7">
            <v>4494761</v>
          </cell>
          <cell r="G7">
            <v>17112288.979999997</v>
          </cell>
          <cell r="H7" t="e">
            <v>#REF!</v>
          </cell>
          <cell r="I7" t="e">
            <v>#REF!</v>
          </cell>
          <cell r="J7" t="e">
            <v>#REF!</v>
          </cell>
          <cell r="L7">
            <v>0</v>
          </cell>
          <cell r="M7">
            <v>0</v>
          </cell>
          <cell r="N7">
            <v>1407203</v>
          </cell>
          <cell r="O7">
            <v>0</v>
          </cell>
          <cell r="P7">
            <v>0</v>
          </cell>
          <cell r="Q7">
            <v>0</v>
          </cell>
          <cell r="R7" t="e">
            <v>#REF!</v>
          </cell>
          <cell r="S7">
            <v>-1026755</v>
          </cell>
          <cell r="T7">
            <v>0</v>
          </cell>
          <cell r="U7">
            <v>0</v>
          </cell>
          <cell r="V7">
            <v>0</v>
          </cell>
          <cell r="W7">
            <v>-33664277.530000001</v>
          </cell>
          <cell r="X7">
            <v>-1420000</v>
          </cell>
          <cell r="Y7">
            <v>-36111032.530000001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 t="e">
            <v>#REF!</v>
          </cell>
          <cell r="AE7">
            <v>-36111032.530000001</v>
          </cell>
          <cell r="AF7" t="e">
            <v>#REF!</v>
          </cell>
          <cell r="AG7" t="e">
            <v>#REF!</v>
          </cell>
        </row>
        <row r="8">
          <cell r="A8" t="str">
            <v>SALDOS AL 31/DEC/2006</v>
          </cell>
          <cell r="E8">
            <v>39614563</v>
          </cell>
          <cell r="F8">
            <v>4900386</v>
          </cell>
          <cell r="G8">
            <v>22370305.630000003</v>
          </cell>
          <cell r="H8">
            <v>20187247</v>
          </cell>
          <cell r="I8" t="e">
            <v>#REF!</v>
          </cell>
          <cell r="J8" t="e">
            <v>#REF!</v>
          </cell>
          <cell r="L8">
            <v>0</v>
          </cell>
          <cell r="M8">
            <v>4425975</v>
          </cell>
          <cell r="N8">
            <v>6514463</v>
          </cell>
          <cell r="O8">
            <v>0</v>
          </cell>
          <cell r="P8">
            <v>0</v>
          </cell>
          <cell r="Q8">
            <v>0</v>
          </cell>
          <cell r="R8" t="e">
            <v>#REF!</v>
          </cell>
          <cell r="S8">
            <v>-13026754</v>
          </cell>
          <cell r="T8">
            <v>-1016033</v>
          </cell>
          <cell r="U8">
            <v>0</v>
          </cell>
          <cell r="V8">
            <v>0</v>
          </cell>
          <cell r="W8" t="e">
            <v>#REF!</v>
          </cell>
          <cell r="X8">
            <v>0</v>
          </cell>
          <cell r="Y8" t="e">
            <v>#REF!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</row>
        <row r="9">
          <cell r="A9" t="str">
            <v>VARIACION</v>
          </cell>
          <cell r="E9">
            <v>-16132806</v>
          </cell>
          <cell r="F9">
            <v>-405625</v>
          </cell>
          <cell r="G9">
            <v>-5258016.650000006</v>
          </cell>
          <cell r="H9" t="e">
            <v>#REF!</v>
          </cell>
          <cell r="I9" t="e">
            <v>#REF!</v>
          </cell>
          <cell r="J9" t="e">
            <v>#REF!</v>
          </cell>
          <cell r="K9">
            <v>0</v>
          </cell>
          <cell r="L9">
            <v>0</v>
          </cell>
          <cell r="M9">
            <v>-4425975</v>
          </cell>
          <cell r="N9">
            <v>-5107260</v>
          </cell>
          <cell r="O9">
            <v>0</v>
          </cell>
          <cell r="P9">
            <v>0</v>
          </cell>
          <cell r="Q9">
            <v>0</v>
          </cell>
          <cell r="R9" t="e">
            <v>#REF!</v>
          </cell>
          <cell r="S9">
            <v>11999999</v>
          </cell>
          <cell r="T9">
            <v>1016033</v>
          </cell>
          <cell r="U9">
            <v>0</v>
          </cell>
          <cell r="V9">
            <v>0</v>
          </cell>
          <cell r="W9" t="e">
            <v>#REF!</v>
          </cell>
          <cell r="X9">
            <v>-1420000</v>
          </cell>
          <cell r="Y9" t="e">
            <v>#REF!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e">
            <v>#REF!</v>
          </cell>
          <cell r="AE9" t="e">
            <v>#REF!</v>
          </cell>
          <cell r="AF9" t="e">
            <v>#REF!</v>
          </cell>
        </row>
        <row r="10">
          <cell r="A10" t="str">
            <v xml:space="preserve">FLUJOS DE EFECTIVO DE ACTIVIDADES </v>
          </cell>
        </row>
        <row r="11">
          <cell r="B11" t="str">
            <v>DE OPERACION :</v>
          </cell>
        </row>
        <row r="12">
          <cell r="A12" t="str">
            <v>Utilidad neta del ejercicio</v>
          </cell>
        </row>
        <row r="13">
          <cell r="A13" t="str">
            <v xml:space="preserve">Ajustes para conciliar la utilidad neta con el </v>
          </cell>
        </row>
        <row r="14">
          <cell r="B14" t="str">
            <v>efectivo neto provisto por las operaciones:</v>
          </cell>
        </row>
        <row r="15">
          <cell r="B15" t="str">
            <v>Provisión DEUDORES</v>
          </cell>
        </row>
        <row r="16">
          <cell r="B16" t="str">
            <v>Cartera Castigada (Balance)</v>
          </cell>
        </row>
        <row r="17">
          <cell r="B17" t="str">
            <v>Provisión proteccion inventarios</v>
          </cell>
        </row>
        <row r="18">
          <cell r="B18" t="str">
            <v>Provisión activos fijos</v>
          </cell>
        </row>
        <row r="19">
          <cell r="B19" t="str">
            <v>Provisión proteccion inversiones</v>
          </cell>
        </row>
        <row r="20">
          <cell r="B20" t="str">
            <v>Perdida de Inventarios</v>
          </cell>
        </row>
        <row r="21">
          <cell r="B21" t="str">
            <v>Depreciación</v>
          </cell>
        </row>
        <row r="22">
          <cell r="B22" t="str">
            <v>Amortizacion de diferidos</v>
          </cell>
        </row>
        <row r="23">
          <cell r="B23" t="str">
            <v>pérdida en vta. de inv. permanente.</v>
          </cell>
        </row>
        <row r="24">
          <cell r="B24" t="str">
            <v>Perdida neta en en vta. de Prop. P.y equi.</v>
          </cell>
        </row>
        <row r="25">
          <cell r="B25" t="str">
            <v>Pérdida en venta de inversiones</v>
          </cell>
        </row>
        <row r="26">
          <cell r="B26" t="str">
            <v>Recuperación provisión activos fijos</v>
          </cell>
        </row>
        <row r="27">
          <cell r="B27" t="str">
            <v>Utilidad neta en en vta. de Prop. P.y equi.</v>
          </cell>
        </row>
        <row r="28">
          <cell r="B28" t="str">
            <v>Diferenc. en cambio no realizada</v>
          </cell>
        </row>
        <row r="29">
          <cell r="B29" t="str">
            <v>Corrección monetaria-Neta</v>
          </cell>
        </row>
        <row r="30">
          <cell r="B30" t="str">
            <v>Impuestos diferidos</v>
          </cell>
        </row>
        <row r="31">
          <cell r="B31" t="str">
            <v>Cambios en los activos y pasivos que</v>
          </cell>
        </row>
        <row r="32">
          <cell r="C32" t="str">
            <v>proveyeron (usaron) efectivo:</v>
          </cell>
        </row>
        <row r="33">
          <cell r="C33" t="str">
            <v>Deudores</v>
          </cell>
        </row>
        <row r="34">
          <cell r="C34" t="str">
            <v>Anticipos y avances</v>
          </cell>
        </row>
        <row r="35">
          <cell r="C35" t="str">
            <v>Pagos deudores L. plazo</v>
          </cell>
        </row>
        <row r="36">
          <cell r="C36" t="str">
            <v>Inventarios</v>
          </cell>
        </row>
        <row r="37">
          <cell r="C37" t="str">
            <v>Gastos prepagados y otros activos</v>
          </cell>
        </row>
        <row r="38">
          <cell r="C38" t="str">
            <v>Cargos Diferidos</v>
          </cell>
        </row>
        <row r="39">
          <cell r="C39" t="str">
            <v>Impuestos diferidos</v>
          </cell>
        </row>
        <row r="40">
          <cell r="C40" t="str">
            <v>Intangibles y otros activos</v>
          </cell>
        </row>
        <row r="41">
          <cell r="C41" t="str">
            <v>Proveedores y cuentas por pagar</v>
          </cell>
        </row>
        <row r="42">
          <cell r="C42" t="str">
            <v xml:space="preserve">Impuestos gravamenes y tasas </v>
          </cell>
        </row>
        <row r="43">
          <cell r="C43" t="str">
            <v>Pasivos estimados y provisiones</v>
          </cell>
        </row>
        <row r="44">
          <cell r="C44" t="str">
            <v>Obligaciones laborales</v>
          </cell>
        </row>
        <row r="45">
          <cell r="C45" t="str">
            <v>Otros pasivos</v>
          </cell>
        </row>
        <row r="46">
          <cell r="A46" t="str">
            <v>EFECTIVO NETO PROVISTO EN</v>
          </cell>
        </row>
        <row r="47">
          <cell r="B47" t="str">
            <v>ACTIVIDADES DE OPERACION</v>
          </cell>
        </row>
        <row r="48">
          <cell r="A48" t="str">
            <v>FLUJOS DE EFECTIVO DE</v>
          </cell>
        </row>
        <row r="49">
          <cell r="B49" t="str">
            <v>ACTIVIDADES DE INVERSION</v>
          </cell>
        </row>
        <row r="50">
          <cell r="B50" t="str">
            <v>Aumento (disminución) en inv. no equiv. a caja</v>
          </cell>
        </row>
        <row r="51">
          <cell r="B51" t="str">
            <v>Venta de inv. permanentes</v>
          </cell>
        </row>
        <row r="52">
          <cell r="B52" t="str">
            <v>Compra de inversiones permanentes</v>
          </cell>
        </row>
        <row r="53">
          <cell r="B53" t="str">
            <v>Prestamos deudores a largo plazo</v>
          </cell>
        </row>
        <row r="54">
          <cell r="B54" t="str">
            <v>Aumento (disminución) en cargos diferidos</v>
          </cell>
        </row>
        <row r="55">
          <cell r="B55" t="str">
            <v>Compra de propiedad planta y equipo</v>
          </cell>
        </row>
        <row r="56">
          <cell r="B56" t="str">
            <v>Venta de propiedad planta y equipo</v>
          </cell>
        </row>
        <row r="57">
          <cell r="A57" t="str">
            <v>EFECTIVO NETO UTILIZADO EN</v>
          </cell>
        </row>
        <row r="58">
          <cell r="B58" t="str">
            <v>ACTIVIDADES DE INVERSION</v>
          </cell>
        </row>
        <row r="59">
          <cell r="A59" t="str">
            <v>FLUJOS DE EFECTIVO DE</v>
          </cell>
        </row>
        <row r="60">
          <cell r="B60" t="str">
            <v>ACTIVIDADES DE FINANCIAMENTO</v>
          </cell>
        </row>
        <row r="61">
          <cell r="B61" t="str">
            <v>Increm. (dismin.) en obligaciones corto plazo</v>
          </cell>
        </row>
        <row r="62">
          <cell r="B62" t="str">
            <v>Increm. en obligaciones financieras largo plazo</v>
          </cell>
        </row>
        <row r="63">
          <cell r="B63" t="str">
            <v>Pago de obligaciones fiancieras a largo plazo</v>
          </cell>
        </row>
        <row r="64">
          <cell r="B64" t="str">
            <v>Increm. (dismin.) obligaciones Financ corto plazo</v>
          </cell>
        </row>
        <row r="65">
          <cell r="B65" t="str">
            <v>Emisión de acciones</v>
          </cell>
        </row>
        <row r="66">
          <cell r="B66" t="str">
            <v>Pago de dividendos</v>
          </cell>
        </row>
        <row r="67">
          <cell r="A67" t="str">
            <v>EFECTIVO NETO PROVISTO (USADO) EN</v>
          </cell>
        </row>
        <row r="68">
          <cell r="B68" t="str">
            <v>ACTIVIDADES DE FINANCIAMIENTO</v>
          </cell>
        </row>
        <row r="70">
          <cell r="A70" t="str">
            <v xml:space="preserve">AUMENTO NETO DE EFECTIVO </v>
          </cell>
        </row>
        <row r="71">
          <cell r="B71" t="str">
            <v xml:space="preserve">  Y EQUIVALENTESDE EFECTIVO</v>
          </cell>
        </row>
        <row r="73">
          <cell r="A73" t="str">
            <v>EFECTIVO Y EQUIVALENTES DE EFECTIVO</v>
          </cell>
        </row>
        <row r="74">
          <cell r="B74" t="str">
            <v>AL PRINCIPIO DEL AÑO</v>
          </cell>
        </row>
        <row r="75">
          <cell r="A75" t="str">
            <v>EFECTIVO Y EQUIVALENTES DE EFECTIVO</v>
          </cell>
        </row>
        <row r="76">
          <cell r="B76" t="str">
            <v>AL FIN AÑO</v>
          </cell>
        </row>
        <row r="77">
          <cell r="A77" t="str">
            <v>CORRECCION MONETARIA</v>
          </cell>
        </row>
        <row r="78">
          <cell r="A78" t="str">
            <v>VARIACIONES QUE NO AFECTAN EL EFECTIVO</v>
          </cell>
        </row>
        <row r="79">
          <cell r="A79" t="str">
            <v>PRUEBA DE LA SUMA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workbookViewId="0">
      <pane xSplit="2" ySplit="1" topLeftCell="C218" activePane="bottomRight" state="frozen"/>
      <selection pane="topRight" activeCell="C1" sqref="C1"/>
      <selection pane="bottomLeft" activeCell="A2" sqref="A2"/>
      <selection pane="bottomRight" activeCell="C235" sqref="C235"/>
    </sheetView>
  </sheetViews>
  <sheetFormatPr baseColWidth="10" defaultRowHeight="12.75"/>
  <cols>
    <col min="1" max="1" width="12" bestFit="1" customWidth="1"/>
    <col min="2" max="2" width="31.7109375" bestFit="1" customWidth="1"/>
    <col min="3" max="3" width="12.7109375" style="20" bestFit="1" customWidth="1"/>
    <col min="4" max="4" width="16.28515625" style="20" bestFit="1" customWidth="1"/>
    <col min="5" max="5" width="17" style="20" bestFit="1" customWidth="1"/>
    <col min="6" max="6" width="11.7109375" style="20" bestFit="1" customWidth="1"/>
    <col min="7" max="9" width="11.42578125" style="20"/>
  </cols>
  <sheetData>
    <row r="1" spans="1:6">
      <c r="A1" s="21" t="s">
        <v>563</v>
      </c>
      <c r="B1" s="21"/>
      <c r="C1" s="22">
        <v>2012</v>
      </c>
      <c r="D1" s="22" t="s">
        <v>657</v>
      </c>
      <c r="E1" s="22" t="s">
        <v>658</v>
      </c>
      <c r="F1" s="22">
        <v>2011</v>
      </c>
    </row>
    <row r="2" spans="1:6">
      <c r="A2">
        <v>1</v>
      </c>
      <c r="B2" t="s">
        <v>155</v>
      </c>
      <c r="C2" s="20">
        <f>+C3+C16+C20+C38+C91+C96</f>
        <v>405724822.76999998</v>
      </c>
      <c r="D2" s="20">
        <v>2595404948.02</v>
      </c>
      <c r="E2" s="20">
        <v>2558676090.1999998</v>
      </c>
      <c r="F2" s="20">
        <v>369632164.94999999</v>
      </c>
    </row>
    <row r="3" spans="1:6">
      <c r="A3">
        <v>11</v>
      </c>
      <c r="B3" t="s">
        <v>156</v>
      </c>
      <c r="C3" s="20">
        <f>+C4+C7+C12</f>
        <v>38199035.310000002</v>
      </c>
      <c r="D3" s="20">
        <v>1480578176.0999999</v>
      </c>
      <c r="E3" s="20">
        <v>1523947133.74</v>
      </c>
      <c r="F3" s="20">
        <v>82204192.950000003</v>
      </c>
    </row>
    <row r="4" spans="1:6">
      <c r="A4">
        <v>1105</v>
      </c>
      <c r="B4" t="s">
        <v>157</v>
      </c>
      <c r="C4" s="20">
        <v>879856</v>
      </c>
      <c r="D4" s="20">
        <v>106188940</v>
      </c>
      <c r="E4" s="20">
        <v>113566834</v>
      </c>
      <c r="F4" s="20">
        <v>8257750</v>
      </c>
    </row>
    <row r="5" spans="1:6">
      <c r="A5">
        <v>110505</v>
      </c>
      <c r="B5" t="s">
        <v>104</v>
      </c>
      <c r="C5" s="20">
        <v>434856</v>
      </c>
      <c r="D5" s="20">
        <v>106188940</v>
      </c>
      <c r="E5" s="20">
        <v>113566834</v>
      </c>
      <c r="F5" s="20">
        <v>7812750</v>
      </c>
    </row>
    <row r="6" spans="1:6">
      <c r="A6">
        <v>110510</v>
      </c>
      <c r="B6" t="s">
        <v>564</v>
      </c>
      <c r="C6" s="20">
        <v>445000</v>
      </c>
      <c r="D6" s="20">
        <v>0</v>
      </c>
      <c r="E6" s="20">
        <v>0</v>
      </c>
      <c r="F6" s="20">
        <v>445000</v>
      </c>
    </row>
    <row r="7" spans="1:6">
      <c r="A7">
        <v>1110</v>
      </c>
      <c r="B7" t="s">
        <v>158</v>
      </c>
      <c r="C7" s="20">
        <f>+C8</f>
        <v>0</v>
      </c>
      <c r="D7" s="20">
        <v>511903586.93000001</v>
      </c>
      <c r="E7" s="20">
        <v>566953228.49000001</v>
      </c>
      <c r="F7" s="20">
        <v>55685841.560000002</v>
      </c>
    </row>
    <row r="8" spans="1:6">
      <c r="A8">
        <v>111005</v>
      </c>
      <c r="B8" t="s">
        <v>159</v>
      </c>
      <c r="C8" s="20">
        <f>+C9</f>
        <v>0</v>
      </c>
      <c r="D8" s="20">
        <v>511903586.93000001</v>
      </c>
      <c r="E8" s="20">
        <v>566953228.49000001</v>
      </c>
      <c r="F8" s="20">
        <v>55685841.560000002</v>
      </c>
    </row>
    <row r="9" spans="1:6">
      <c r="A9">
        <v>11100503</v>
      </c>
      <c r="B9" t="s">
        <v>565</v>
      </c>
      <c r="C9" s="23">
        <v>0</v>
      </c>
      <c r="D9" s="20">
        <v>0</v>
      </c>
      <c r="E9" s="20">
        <v>636200</v>
      </c>
      <c r="F9" s="20">
        <v>636200</v>
      </c>
    </row>
    <row r="10" spans="1:6">
      <c r="A10">
        <v>11100504</v>
      </c>
      <c r="B10" t="s">
        <v>566</v>
      </c>
      <c r="C10" s="20">
        <v>0</v>
      </c>
      <c r="D10" s="20">
        <v>142696738</v>
      </c>
      <c r="E10" s="20">
        <v>197746379.56</v>
      </c>
      <c r="F10" s="20">
        <v>55049641.560000002</v>
      </c>
    </row>
    <row r="11" spans="1:6">
      <c r="A11">
        <v>11100505</v>
      </c>
      <c r="B11" t="s">
        <v>567</v>
      </c>
      <c r="C11" s="20">
        <v>0</v>
      </c>
      <c r="D11" s="20">
        <v>369206848.93000001</v>
      </c>
      <c r="E11" s="20">
        <v>369206848.93000001</v>
      </c>
      <c r="F11" s="20">
        <v>0</v>
      </c>
    </row>
    <row r="12" spans="1:6">
      <c r="A12">
        <v>1120</v>
      </c>
      <c r="B12" t="s">
        <v>227</v>
      </c>
      <c r="C12" s="20">
        <v>37319179.310000002</v>
      </c>
      <c r="D12" s="20">
        <v>862485649.16999996</v>
      </c>
      <c r="E12" s="20">
        <v>843427071.25</v>
      </c>
      <c r="F12" s="20">
        <v>18260601.390000001</v>
      </c>
    </row>
    <row r="13" spans="1:6">
      <c r="A13">
        <v>112005</v>
      </c>
      <c r="B13" t="s">
        <v>158</v>
      </c>
      <c r="C13" s="20">
        <v>37319179.310000002</v>
      </c>
      <c r="D13" s="20">
        <v>862485649.16999996</v>
      </c>
      <c r="E13" s="20">
        <v>843427071.25</v>
      </c>
      <c r="F13" s="20">
        <v>18260601.390000001</v>
      </c>
    </row>
    <row r="14" spans="1:6">
      <c r="A14">
        <v>11200505</v>
      </c>
      <c r="B14" t="s">
        <v>568</v>
      </c>
      <c r="C14" s="20">
        <v>12208831.220000001</v>
      </c>
      <c r="D14" s="20">
        <v>812223553.72000003</v>
      </c>
      <c r="E14" s="20">
        <v>818275323.88999999</v>
      </c>
      <c r="F14" s="20">
        <v>18260601.390000001</v>
      </c>
    </row>
    <row r="15" spans="1:6">
      <c r="A15">
        <v>11200510</v>
      </c>
      <c r="B15" t="s">
        <v>384</v>
      </c>
      <c r="C15" s="20">
        <v>25110348.09</v>
      </c>
      <c r="D15" s="20">
        <v>50262095.450000003</v>
      </c>
      <c r="E15" s="20">
        <v>25151747.359999999</v>
      </c>
      <c r="F15" s="20">
        <v>0</v>
      </c>
    </row>
    <row r="16" spans="1:6">
      <c r="A16">
        <v>12</v>
      </c>
      <c r="B16" t="s">
        <v>569</v>
      </c>
      <c r="C16" s="20">
        <v>39473201.460000001</v>
      </c>
      <c r="D16" s="20">
        <v>39473201.460000001</v>
      </c>
      <c r="E16" s="20">
        <v>0</v>
      </c>
      <c r="F16" s="20">
        <v>0</v>
      </c>
    </row>
    <row r="17" spans="1:7">
      <c r="A17">
        <v>1225</v>
      </c>
      <c r="B17" t="s">
        <v>570</v>
      </c>
      <c r="C17" s="20">
        <v>39473201.460000001</v>
      </c>
      <c r="D17" s="20">
        <v>39473201.460000001</v>
      </c>
      <c r="E17" s="20">
        <v>0</v>
      </c>
      <c r="F17" s="20">
        <v>0</v>
      </c>
    </row>
    <row r="18" spans="1:7">
      <c r="A18">
        <v>122505</v>
      </c>
      <c r="B18" t="s">
        <v>571</v>
      </c>
      <c r="C18" s="20">
        <v>39473201.460000001</v>
      </c>
      <c r="D18" s="20">
        <v>39473201.460000001</v>
      </c>
      <c r="E18" s="20">
        <v>0</v>
      </c>
      <c r="F18" s="20">
        <v>0</v>
      </c>
    </row>
    <row r="19" spans="1:7">
      <c r="A19">
        <v>12250510</v>
      </c>
      <c r="B19" t="s">
        <v>572</v>
      </c>
      <c r="C19" s="20">
        <v>39473201.460000001</v>
      </c>
      <c r="D19" s="20">
        <v>39473201.460000001</v>
      </c>
      <c r="E19" s="20">
        <v>0</v>
      </c>
      <c r="F19" s="20">
        <v>0</v>
      </c>
    </row>
    <row r="20" spans="1:7">
      <c r="A20">
        <v>13</v>
      </c>
      <c r="B20" t="s">
        <v>160</v>
      </c>
      <c r="C20" s="20">
        <v>209564563</v>
      </c>
      <c r="D20" s="20">
        <v>935345425.46000004</v>
      </c>
      <c r="E20" s="20">
        <v>912662887.46000004</v>
      </c>
      <c r="F20" s="20">
        <v>186882025</v>
      </c>
    </row>
    <row r="21" spans="1:7">
      <c r="A21">
        <v>1305</v>
      </c>
      <c r="B21" t="s">
        <v>573</v>
      </c>
      <c r="C21" s="20">
        <v>202145173</v>
      </c>
      <c r="D21" s="20">
        <v>886688784</v>
      </c>
      <c r="E21" s="20">
        <v>870422447</v>
      </c>
      <c r="F21" s="20">
        <v>185878836</v>
      </c>
    </row>
    <row r="22" spans="1:7">
      <c r="A22">
        <v>130505</v>
      </c>
      <c r="B22" t="s">
        <v>161</v>
      </c>
      <c r="C22" s="20">
        <v>202145173</v>
      </c>
      <c r="D22" s="20">
        <v>886688784</v>
      </c>
      <c r="E22" s="20">
        <v>870422447</v>
      </c>
      <c r="F22" s="20">
        <v>185878836</v>
      </c>
    </row>
    <row r="23" spans="1:7">
      <c r="A23">
        <v>13050505</v>
      </c>
      <c r="B23" t="s">
        <v>162</v>
      </c>
      <c r="C23" s="20">
        <v>194112937</v>
      </c>
      <c r="D23" s="20">
        <v>865186759</v>
      </c>
      <c r="E23" s="20">
        <v>849529069</v>
      </c>
      <c r="F23" s="20">
        <v>178455247</v>
      </c>
    </row>
    <row r="24" spans="1:7">
      <c r="A24">
        <v>13050510</v>
      </c>
      <c r="B24" t="s">
        <v>574</v>
      </c>
      <c r="C24" s="20">
        <v>560000</v>
      </c>
      <c r="D24" s="20">
        <v>0</v>
      </c>
      <c r="E24" s="20">
        <v>768064</v>
      </c>
      <c r="F24" s="20">
        <v>1328064</v>
      </c>
    </row>
    <row r="25" spans="1:7">
      <c r="A25">
        <v>13050515</v>
      </c>
      <c r="B25" t="s">
        <v>575</v>
      </c>
      <c r="C25" s="20">
        <v>349550</v>
      </c>
      <c r="D25" s="20">
        <v>935050</v>
      </c>
      <c r="E25" s="20">
        <v>585500</v>
      </c>
      <c r="F25" s="20">
        <v>0</v>
      </c>
    </row>
    <row r="26" spans="1:7">
      <c r="A26">
        <v>13050520</v>
      </c>
      <c r="B26" t="s">
        <v>576</v>
      </c>
      <c r="C26" s="20">
        <v>900950</v>
      </c>
      <c r="D26" s="20">
        <v>1230000</v>
      </c>
      <c r="E26" s="20">
        <v>1777075</v>
      </c>
      <c r="F26" s="20">
        <v>1448025</v>
      </c>
    </row>
    <row r="27" spans="1:7">
      <c r="B27" t="s">
        <v>577</v>
      </c>
      <c r="C27" s="20">
        <v>1769866</v>
      </c>
      <c r="D27" s="20">
        <v>3228775</v>
      </c>
      <c r="E27" s="20">
        <v>1458909</v>
      </c>
      <c r="F27" s="20">
        <v>0</v>
      </c>
    </row>
    <row r="28" spans="1:7">
      <c r="A28">
        <v>13050535</v>
      </c>
      <c r="B28" t="s">
        <v>537</v>
      </c>
      <c r="C28" s="20">
        <v>1821272</v>
      </c>
      <c r="D28" s="20">
        <v>14845300</v>
      </c>
      <c r="E28" s="20">
        <v>14070473</v>
      </c>
      <c r="F28" s="20">
        <v>1046445</v>
      </c>
      <c r="G28" s="20">
        <f>+C28-'Cartera Dic 2012'!H173</f>
        <v>1567600</v>
      </c>
    </row>
    <row r="29" spans="1:7">
      <c r="A29">
        <v>13050540</v>
      </c>
      <c r="B29" t="s">
        <v>578</v>
      </c>
      <c r="C29" s="20">
        <v>1924539</v>
      </c>
      <c r="D29" s="20">
        <v>1262900</v>
      </c>
      <c r="E29" s="20">
        <v>1918789</v>
      </c>
      <c r="F29" s="20">
        <v>2580428</v>
      </c>
    </row>
    <row r="30" spans="1:7">
      <c r="A30">
        <v>13050545</v>
      </c>
      <c r="B30" t="s">
        <v>579</v>
      </c>
      <c r="C30" s="20">
        <v>706059</v>
      </c>
      <c r="D30" s="20">
        <v>0</v>
      </c>
      <c r="E30" s="20">
        <v>314568</v>
      </c>
      <c r="F30" s="20">
        <v>1020627</v>
      </c>
    </row>
    <row r="31" spans="1:7">
      <c r="A31">
        <v>1330</v>
      </c>
      <c r="B31" t="s">
        <v>262</v>
      </c>
      <c r="C31" s="20">
        <v>0</v>
      </c>
      <c r="D31" s="20">
        <v>27594600</v>
      </c>
      <c r="E31" s="20">
        <v>27594600</v>
      </c>
      <c r="F31" s="20">
        <v>0</v>
      </c>
    </row>
    <row r="32" spans="1:7">
      <c r="A32">
        <v>133010</v>
      </c>
      <c r="B32" t="s">
        <v>263</v>
      </c>
      <c r="C32" s="20">
        <v>0</v>
      </c>
      <c r="D32" s="20">
        <v>27594600</v>
      </c>
      <c r="E32" s="20">
        <v>27594600</v>
      </c>
      <c r="F32" s="20">
        <v>0</v>
      </c>
    </row>
    <row r="33" spans="1:6">
      <c r="A33">
        <v>1360</v>
      </c>
      <c r="B33" t="s">
        <v>163</v>
      </c>
      <c r="C33" s="20">
        <v>800000</v>
      </c>
      <c r="D33" s="20">
        <v>800000</v>
      </c>
      <c r="E33" s="20">
        <v>218000</v>
      </c>
      <c r="F33" s="20">
        <v>218000</v>
      </c>
    </row>
    <row r="34" spans="1:6">
      <c r="A34">
        <v>136005</v>
      </c>
      <c r="B34" t="s">
        <v>1</v>
      </c>
      <c r="C34" s="20">
        <v>0</v>
      </c>
      <c r="D34" s="20">
        <v>0</v>
      </c>
      <c r="E34" s="20">
        <v>218000</v>
      </c>
      <c r="F34" s="20">
        <v>218000</v>
      </c>
    </row>
    <row r="35" spans="1:6">
      <c r="A35">
        <v>136020</v>
      </c>
      <c r="B35" t="s">
        <v>263</v>
      </c>
      <c r="C35" s="20">
        <v>800000</v>
      </c>
      <c r="D35" s="20">
        <v>800000</v>
      </c>
      <c r="E35" s="20">
        <v>0</v>
      </c>
      <c r="F35" s="20">
        <v>0</v>
      </c>
    </row>
    <row r="36" spans="1:6">
      <c r="A36">
        <v>1380</v>
      </c>
      <c r="B36" t="s">
        <v>165</v>
      </c>
      <c r="C36" s="20">
        <v>6619390</v>
      </c>
      <c r="D36" s="20">
        <v>20262041.460000001</v>
      </c>
      <c r="E36" s="20">
        <v>14427840.460000001</v>
      </c>
      <c r="F36" s="20">
        <v>785189</v>
      </c>
    </row>
    <row r="37" spans="1:6">
      <c r="A37">
        <v>138095</v>
      </c>
      <c r="B37" t="s">
        <v>111</v>
      </c>
      <c r="C37" s="20">
        <v>6619390</v>
      </c>
      <c r="D37" s="20">
        <v>20262041.460000001</v>
      </c>
      <c r="E37" s="20">
        <v>14427840.460000001</v>
      </c>
      <c r="F37" s="20">
        <v>785189</v>
      </c>
    </row>
    <row r="38" spans="1:6">
      <c r="A38">
        <v>15</v>
      </c>
      <c r="B38" t="s">
        <v>580</v>
      </c>
      <c r="C38" s="20">
        <v>28973559</v>
      </c>
      <c r="D38" s="20">
        <v>30929759</v>
      </c>
      <c r="E38" s="20">
        <v>1956200</v>
      </c>
      <c r="F38" s="20">
        <v>0</v>
      </c>
    </row>
    <row r="39" spans="1:6">
      <c r="A39">
        <v>1516</v>
      </c>
      <c r="B39" t="s">
        <v>581</v>
      </c>
      <c r="C39" s="20">
        <v>28973559</v>
      </c>
      <c r="D39" s="20">
        <v>29073559</v>
      </c>
      <c r="E39" s="20">
        <v>100000</v>
      </c>
      <c r="F39" s="20">
        <v>0</v>
      </c>
    </row>
    <row r="40" spans="1:6">
      <c r="A40">
        <v>151625</v>
      </c>
      <c r="B40" t="s">
        <v>582</v>
      </c>
      <c r="C40" s="20">
        <v>28973559</v>
      </c>
      <c r="D40" s="20">
        <v>29073559</v>
      </c>
      <c r="E40" s="20">
        <v>100000</v>
      </c>
      <c r="F40" s="20">
        <v>0</v>
      </c>
    </row>
    <row r="41" spans="1:6">
      <c r="A41">
        <v>1520</v>
      </c>
      <c r="B41" t="s">
        <v>166</v>
      </c>
      <c r="C41" s="20">
        <v>2790498</v>
      </c>
      <c r="D41" s="20">
        <v>1736200</v>
      </c>
      <c r="E41" s="20">
        <v>0</v>
      </c>
      <c r="F41" s="20">
        <v>1054298</v>
      </c>
    </row>
    <row r="42" spans="1:6">
      <c r="A42">
        <v>152001</v>
      </c>
      <c r="B42" t="s">
        <v>105</v>
      </c>
      <c r="C42" s="20">
        <v>2674000</v>
      </c>
      <c r="D42" s="20">
        <v>1736200</v>
      </c>
      <c r="E42" s="20">
        <v>0</v>
      </c>
      <c r="F42" s="20">
        <v>937800</v>
      </c>
    </row>
    <row r="43" spans="1:6">
      <c r="A43">
        <v>15200101</v>
      </c>
      <c r="B43" t="s">
        <v>583</v>
      </c>
      <c r="C43" s="20">
        <v>50000</v>
      </c>
      <c r="D43" s="20">
        <v>0</v>
      </c>
      <c r="E43" s="20">
        <v>0</v>
      </c>
      <c r="F43" s="20">
        <v>50000</v>
      </c>
    </row>
    <row r="44" spans="1:6">
      <c r="A44">
        <v>15200102</v>
      </c>
      <c r="B44" t="s">
        <v>538</v>
      </c>
      <c r="C44" s="20">
        <v>50000</v>
      </c>
      <c r="D44" s="20">
        <v>0</v>
      </c>
      <c r="E44" s="20">
        <v>0</v>
      </c>
      <c r="F44" s="20">
        <v>50000</v>
      </c>
    </row>
    <row r="45" spans="1:6">
      <c r="A45">
        <v>15200103</v>
      </c>
      <c r="B45" t="s">
        <v>584</v>
      </c>
      <c r="C45" s="20">
        <v>69900</v>
      </c>
      <c r="D45" s="20">
        <v>0</v>
      </c>
      <c r="E45" s="20">
        <v>0</v>
      </c>
      <c r="F45" s="20">
        <v>69900</v>
      </c>
    </row>
    <row r="46" spans="1:6">
      <c r="A46">
        <v>15200104</v>
      </c>
      <c r="B46" t="s">
        <v>539</v>
      </c>
      <c r="C46" s="20">
        <v>118000</v>
      </c>
      <c r="D46" s="20">
        <v>0</v>
      </c>
      <c r="E46" s="20">
        <v>0</v>
      </c>
      <c r="F46" s="20">
        <v>118000</v>
      </c>
    </row>
    <row r="47" spans="1:6">
      <c r="A47">
        <v>15200105</v>
      </c>
      <c r="B47" t="s">
        <v>540</v>
      </c>
      <c r="C47" s="20">
        <v>69900</v>
      </c>
      <c r="D47" s="20">
        <v>0</v>
      </c>
      <c r="E47" s="20">
        <v>0</v>
      </c>
      <c r="F47" s="20">
        <v>69900</v>
      </c>
    </row>
    <row r="48" spans="1:6">
      <c r="A48">
        <v>15200106</v>
      </c>
      <c r="B48" t="s">
        <v>585</v>
      </c>
      <c r="C48" s="20">
        <v>360000</v>
      </c>
      <c r="D48" s="20">
        <v>0</v>
      </c>
      <c r="E48" s="20">
        <v>0</v>
      </c>
      <c r="F48" s="20">
        <v>360000</v>
      </c>
    </row>
    <row r="49" spans="1:6">
      <c r="A49">
        <v>15200107</v>
      </c>
      <c r="B49" t="s">
        <v>586</v>
      </c>
      <c r="C49" s="20">
        <v>100000</v>
      </c>
      <c r="D49" s="20">
        <v>0</v>
      </c>
      <c r="E49" s="20">
        <v>0</v>
      </c>
      <c r="F49" s="20">
        <v>100000</v>
      </c>
    </row>
    <row r="50" spans="1:6">
      <c r="A50">
        <v>15200108</v>
      </c>
      <c r="B50" t="s">
        <v>541</v>
      </c>
      <c r="C50" s="20">
        <v>120000</v>
      </c>
      <c r="D50" s="20">
        <v>0</v>
      </c>
      <c r="E50" s="20">
        <v>0</v>
      </c>
      <c r="F50" s="20">
        <v>120000</v>
      </c>
    </row>
    <row r="51" spans="1:6">
      <c r="B51" t="s">
        <v>300</v>
      </c>
      <c r="C51" s="20">
        <v>947500</v>
      </c>
      <c r="D51" s="20">
        <v>947500</v>
      </c>
      <c r="E51" s="20">
        <v>0</v>
      </c>
      <c r="F51" s="20">
        <v>0</v>
      </c>
    </row>
    <row r="52" spans="1:6">
      <c r="A52">
        <v>15200110</v>
      </c>
      <c r="B52" t="s">
        <v>301</v>
      </c>
      <c r="C52" s="20">
        <v>175000</v>
      </c>
      <c r="D52" s="20">
        <v>175000</v>
      </c>
      <c r="E52" s="20">
        <v>0</v>
      </c>
      <c r="F52" s="20">
        <v>0</v>
      </c>
    </row>
    <row r="53" spans="1:6">
      <c r="A53">
        <v>15200111</v>
      </c>
      <c r="B53" t="s">
        <v>587</v>
      </c>
      <c r="C53" s="20">
        <v>299900</v>
      </c>
      <c r="D53" s="20">
        <v>299900</v>
      </c>
      <c r="E53" s="20">
        <v>0</v>
      </c>
      <c r="F53" s="20">
        <v>0</v>
      </c>
    </row>
    <row r="54" spans="1:6">
      <c r="A54">
        <v>15200112</v>
      </c>
      <c r="B54" t="s">
        <v>588</v>
      </c>
      <c r="C54" s="20">
        <v>313800</v>
      </c>
      <c r="D54" s="20">
        <v>313800</v>
      </c>
      <c r="E54" s="20">
        <v>0</v>
      </c>
      <c r="F54" s="20">
        <v>0</v>
      </c>
    </row>
    <row r="55" spans="1:6">
      <c r="A55">
        <v>152002</v>
      </c>
      <c r="B55" t="s">
        <v>167</v>
      </c>
      <c r="C55" s="20">
        <v>116498</v>
      </c>
      <c r="D55" s="20">
        <v>0</v>
      </c>
      <c r="E55" s="20">
        <v>0</v>
      </c>
      <c r="F55" s="20">
        <v>116498</v>
      </c>
    </row>
    <row r="56" spans="1:6">
      <c r="A56">
        <v>1524</v>
      </c>
      <c r="B56" t="s">
        <v>168</v>
      </c>
      <c r="C56" s="20">
        <v>4393986</v>
      </c>
      <c r="D56" s="20">
        <v>120000</v>
      </c>
      <c r="E56" s="20">
        <v>0</v>
      </c>
      <c r="F56" s="20">
        <v>4273986</v>
      </c>
    </row>
    <row r="57" spans="1:6">
      <c r="A57">
        <v>152405</v>
      </c>
      <c r="B57" t="s">
        <v>169</v>
      </c>
      <c r="C57" s="20">
        <v>3707266</v>
      </c>
      <c r="D57" s="20">
        <v>120000</v>
      </c>
      <c r="E57" s="20">
        <v>0</v>
      </c>
      <c r="F57" s="20">
        <v>3587266</v>
      </c>
    </row>
    <row r="58" spans="1:6">
      <c r="A58">
        <v>15240506</v>
      </c>
      <c r="B58" t="s">
        <v>589</v>
      </c>
      <c r="C58" s="20">
        <v>320000</v>
      </c>
      <c r="D58" s="20">
        <v>0</v>
      </c>
      <c r="E58" s="20">
        <v>0</v>
      </c>
      <c r="F58" s="20">
        <v>320000</v>
      </c>
    </row>
    <row r="59" spans="1:6">
      <c r="A59">
        <v>15240507</v>
      </c>
      <c r="B59" t="s">
        <v>542</v>
      </c>
      <c r="C59" s="20">
        <v>700000</v>
      </c>
      <c r="D59" s="20">
        <v>0</v>
      </c>
      <c r="E59" s="20">
        <v>0</v>
      </c>
      <c r="F59" s="20">
        <v>700000</v>
      </c>
    </row>
    <row r="60" spans="1:6">
      <c r="A60">
        <v>15240508</v>
      </c>
      <c r="B60" t="s">
        <v>590</v>
      </c>
      <c r="C60" s="20">
        <v>48000</v>
      </c>
      <c r="D60" s="20">
        <v>0</v>
      </c>
      <c r="E60" s="20">
        <v>0</v>
      </c>
      <c r="F60" s="20">
        <v>48000</v>
      </c>
    </row>
    <row r="61" spans="1:6">
      <c r="A61">
        <v>15240509</v>
      </c>
      <c r="B61" t="s">
        <v>591</v>
      </c>
      <c r="C61" s="20">
        <v>599800</v>
      </c>
      <c r="D61" s="20">
        <v>0</v>
      </c>
      <c r="E61" s="20">
        <v>0</v>
      </c>
      <c r="F61" s="20">
        <v>599800</v>
      </c>
    </row>
    <row r="62" spans="1:6">
      <c r="A62">
        <v>15240510</v>
      </c>
      <c r="B62" t="s">
        <v>592</v>
      </c>
      <c r="C62" s="20">
        <v>229900</v>
      </c>
      <c r="D62" s="20">
        <v>0</v>
      </c>
      <c r="E62" s="20">
        <v>0</v>
      </c>
      <c r="F62" s="20">
        <v>229900</v>
      </c>
    </row>
    <row r="63" spans="1:6">
      <c r="A63">
        <v>15240511</v>
      </c>
      <c r="B63" t="s">
        <v>593</v>
      </c>
      <c r="C63" s="20">
        <v>1122066</v>
      </c>
      <c r="D63" s="20">
        <v>0</v>
      </c>
      <c r="E63" s="20">
        <v>0</v>
      </c>
      <c r="F63" s="20">
        <v>1122066</v>
      </c>
    </row>
    <row r="64" spans="1:6">
      <c r="A64">
        <v>15240512</v>
      </c>
      <c r="B64" t="s">
        <v>594</v>
      </c>
      <c r="C64" s="20">
        <v>189500</v>
      </c>
      <c r="D64" s="20">
        <v>0</v>
      </c>
      <c r="E64" s="20">
        <v>0</v>
      </c>
      <c r="F64" s="20">
        <v>189500</v>
      </c>
    </row>
    <row r="65" spans="1:6">
      <c r="A65">
        <v>15240513</v>
      </c>
      <c r="B65" t="s">
        <v>595</v>
      </c>
      <c r="C65" s="20">
        <v>239000</v>
      </c>
      <c r="D65" s="20">
        <v>0</v>
      </c>
      <c r="E65" s="20">
        <v>0</v>
      </c>
      <c r="F65" s="20">
        <v>239000</v>
      </c>
    </row>
    <row r="66" spans="1:6">
      <c r="A66">
        <v>15240514</v>
      </c>
      <c r="B66" t="s">
        <v>596</v>
      </c>
      <c r="C66" s="20">
        <v>139000</v>
      </c>
      <c r="D66" s="20">
        <v>0</v>
      </c>
      <c r="E66" s="20">
        <v>0</v>
      </c>
      <c r="F66" s="20">
        <v>139000</v>
      </c>
    </row>
    <row r="67" spans="1:6">
      <c r="B67" t="s">
        <v>543</v>
      </c>
      <c r="C67" s="20">
        <v>120000</v>
      </c>
      <c r="D67" s="20">
        <v>120000</v>
      </c>
      <c r="E67" s="20">
        <v>0</v>
      </c>
      <c r="F67" s="20">
        <v>0</v>
      </c>
    </row>
    <row r="68" spans="1:6">
      <c r="A68">
        <v>152495</v>
      </c>
      <c r="B68" t="s">
        <v>111</v>
      </c>
      <c r="C68" s="20">
        <v>686720</v>
      </c>
      <c r="D68" s="20">
        <v>0</v>
      </c>
      <c r="E68" s="20">
        <v>0</v>
      </c>
      <c r="F68" s="20">
        <v>686720</v>
      </c>
    </row>
    <row r="69" spans="1:6">
      <c r="A69">
        <v>15249505</v>
      </c>
      <c r="B69" t="s">
        <v>597</v>
      </c>
      <c r="C69" s="20">
        <v>431520</v>
      </c>
      <c r="D69" s="20">
        <v>0</v>
      </c>
      <c r="E69" s="20">
        <v>0</v>
      </c>
      <c r="F69" s="20">
        <v>431520</v>
      </c>
    </row>
    <row r="70" spans="1:6">
      <c r="A70">
        <v>15249506</v>
      </c>
      <c r="B70" t="s">
        <v>598</v>
      </c>
      <c r="C70" s="20">
        <v>255200</v>
      </c>
      <c r="D70" s="20">
        <v>0</v>
      </c>
      <c r="E70" s="20">
        <v>0</v>
      </c>
      <c r="F70" s="20">
        <v>255200</v>
      </c>
    </row>
    <row r="71" spans="1:6">
      <c r="A71">
        <v>1528</v>
      </c>
      <c r="B71" t="s">
        <v>170</v>
      </c>
      <c r="C71" s="20">
        <v>2735087</v>
      </c>
      <c r="D71" s="20">
        <v>0</v>
      </c>
      <c r="E71" s="20">
        <v>0</v>
      </c>
      <c r="F71" s="20">
        <v>2735087</v>
      </c>
    </row>
    <row r="72" spans="1:6">
      <c r="A72">
        <v>152805</v>
      </c>
      <c r="B72" t="s">
        <v>599</v>
      </c>
      <c r="C72" s="20">
        <v>2526087</v>
      </c>
      <c r="D72" s="20">
        <v>0</v>
      </c>
      <c r="E72" s="20">
        <v>0</v>
      </c>
      <c r="F72" s="20">
        <v>2526087</v>
      </c>
    </row>
    <row r="73" spans="1:6">
      <c r="A73">
        <v>15280505</v>
      </c>
      <c r="B73" t="s">
        <v>600</v>
      </c>
      <c r="C73" s="20">
        <v>1499000</v>
      </c>
      <c r="D73" s="20">
        <v>0</v>
      </c>
      <c r="E73" s="20">
        <v>0</v>
      </c>
      <c r="F73" s="20">
        <v>1499000</v>
      </c>
    </row>
    <row r="74" spans="1:6">
      <c r="A74">
        <v>15280510</v>
      </c>
      <c r="B74" t="s">
        <v>601</v>
      </c>
      <c r="C74" s="20">
        <v>235000</v>
      </c>
      <c r="D74" s="20">
        <v>0</v>
      </c>
      <c r="E74" s="20">
        <v>0</v>
      </c>
      <c r="F74" s="20">
        <v>235000</v>
      </c>
    </row>
    <row r="75" spans="1:6">
      <c r="A75">
        <v>15280511</v>
      </c>
      <c r="B75" t="s">
        <v>602</v>
      </c>
      <c r="C75" s="20">
        <v>299000</v>
      </c>
      <c r="D75" s="20">
        <v>0</v>
      </c>
      <c r="E75" s="20">
        <v>0</v>
      </c>
      <c r="F75" s="20">
        <v>299000</v>
      </c>
    </row>
    <row r="76" spans="1:6">
      <c r="A76">
        <v>15280512</v>
      </c>
      <c r="B76" t="s">
        <v>603</v>
      </c>
      <c r="C76" s="20">
        <v>493087</v>
      </c>
      <c r="D76" s="20">
        <v>0</v>
      </c>
      <c r="E76" s="20">
        <v>0</v>
      </c>
      <c r="F76" s="20">
        <v>493087</v>
      </c>
    </row>
    <row r="77" spans="1:6">
      <c r="A77">
        <v>152810</v>
      </c>
      <c r="B77" t="s">
        <v>2</v>
      </c>
      <c r="C77" s="20">
        <v>209000</v>
      </c>
      <c r="D77" s="20">
        <v>0</v>
      </c>
      <c r="E77" s="20">
        <v>0</v>
      </c>
      <c r="F77" s="20">
        <v>209000</v>
      </c>
    </row>
    <row r="78" spans="1:6">
      <c r="A78">
        <v>15281005</v>
      </c>
      <c r="B78" t="s">
        <v>295</v>
      </c>
      <c r="C78" s="20">
        <v>209000</v>
      </c>
      <c r="D78" s="20">
        <v>0</v>
      </c>
      <c r="E78" s="20">
        <v>0</v>
      </c>
      <c r="F78" s="20">
        <v>209000</v>
      </c>
    </row>
    <row r="79" spans="1:6">
      <c r="A79">
        <v>1592</v>
      </c>
      <c r="B79" t="s">
        <v>171</v>
      </c>
      <c r="C79" s="20">
        <v>-9919571</v>
      </c>
      <c r="D79" s="20">
        <v>0</v>
      </c>
      <c r="E79" s="20">
        <v>1856200</v>
      </c>
      <c r="F79" s="20">
        <v>-8063371</v>
      </c>
    </row>
    <row r="80" spans="1:6">
      <c r="A80">
        <v>159210</v>
      </c>
      <c r="B80" t="s">
        <v>166</v>
      </c>
      <c r="C80" s="20">
        <v>-2790498</v>
      </c>
      <c r="D80" s="20">
        <v>0</v>
      </c>
      <c r="E80" s="20">
        <v>1736200</v>
      </c>
      <c r="F80" s="20">
        <v>-1054298</v>
      </c>
    </row>
    <row r="81" spans="1:6">
      <c r="A81">
        <v>159215</v>
      </c>
      <c r="B81" t="s">
        <v>117</v>
      </c>
      <c r="C81" s="20">
        <v>-3657266</v>
      </c>
      <c r="D81" s="20">
        <v>0</v>
      </c>
      <c r="E81" s="20">
        <v>120000</v>
      </c>
      <c r="F81" s="20">
        <v>-3537266</v>
      </c>
    </row>
    <row r="82" spans="1:6">
      <c r="A82">
        <v>159220</v>
      </c>
      <c r="B82" t="s">
        <v>170</v>
      </c>
      <c r="C82" s="20">
        <v>-2735087</v>
      </c>
      <c r="D82" s="20">
        <v>0</v>
      </c>
      <c r="E82" s="20">
        <v>0</v>
      </c>
      <c r="F82" s="20">
        <v>-2735087</v>
      </c>
    </row>
    <row r="83" spans="1:6">
      <c r="A83">
        <v>15922005</v>
      </c>
      <c r="B83" t="s">
        <v>601</v>
      </c>
      <c r="C83" s="20">
        <v>-234999</v>
      </c>
      <c r="D83" s="20">
        <v>0</v>
      </c>
      <c r="E83" s="20">
        <v>0</v>
      </c>
      <c r="F83" s="20">
        <v>-234999</v>
      </c>
    </row>
    <row r="84" spans="1:6">
      <c r="A84">
        <v>15922010</v>
      </c>
      <c r="B84" t="s">
        <v>295</v>
      </c>
      <c r="C84" s="20">
        <v>-209000</v>
      </c>
      <c r="D84" s="20">
        <v>0</v>
      </c>
      <c r="E84" s="20">
        <v>0</v>
      </c>
      <c r="F84" s="20">
        <v>-209000</v>
      </c>
    </row>
    <row r="85" spans="1:6">
      <c r="A85">
        <v>15922015</v>
      </c>
      <c r="B85" t="s">
        <v>600</v>
      </c>
      <c r="C85" s="20">
        <v>-1992088</v>
      </c>
      <c r="D85" s="20">
        <v>0</v>
      </c>
      <c r="E85" s="20">
        <v>0</v>
      </c>
      <c r="F85" s="20">
        <v>-1992088</v>
      </c>
    </row>
    <row r="86" spans="1:6">
      <c r="B86" t="s">
        <v>604</v>
      </c>
      <c r="C86" s="20">
        <v>-299000</v>
      </c>
      <c r="D86" s="20">
        <v>0</v>
      </c>
      <c r="E86" s="20">
        <v>0</v>
      </c>
      <c r="F86" s="20">
        <v>-299000</v>
      </c>
    </row>
    <row r="87" spans="1:6">
      <c r="A87">
        <v>159265</v>
      </c>
      <c r="B87" t="s">
        <v>106</v>
      </c>
      <c r="C87" s="20">
        <v>-736720</v>
      </c>
      <c r="D87" s="20">
        <v>0</v>
      </c>
      <c r="E87" s="20">
        <v>0</v>
      </c>
      <c r="F87" s="20">
        <v>-736720</v>
      </c>
    </row>
    <row r="88" spans="1:6">
      <c r="A88">
        <v>15926505</v>
      </c>
      <c r="B88" t="s">
        <v>597</v>
      </c>
      <c r="C88" s="20">
        <v>-431520</v>
      </c>
      <c r="D88" s="20">
        <v>0</v>
      </c>
      <c r="E88" s="20">
        <v>0</v>
      </c>
      <c r="F88" s="20">
        <v>-431520</v>
      </c>
    </row>
    <row r="89" spans="1:6">
      <c r="A89">
        <v>15926506</v>
      </c>
      <c r="B89" t="s">
        <v>598</v>
      </c>
      <c r="C89" s="20">
        <v>-255200</v>
      </c>
      <c r="D89" s="20">
        <v>0</v>
      </c>
      <c r="E89" s="20">
        <v>0</v>
      </c>
      <c r="F89" s="20">
        <v>-255200</v>
      </c>
    </row>
    <row r="90" spans="1:6">
      <c r="A90">
        <v>15926507</v>
      </c>
      <c r="B90" t="s">
        <v>605</v>
      </c>
      <c r="C90" s="20">
        <v>-50000</v>
      </c>
      <c r="D90" s="20">
        <v>0</v>
      </c>
      <c r="E90" s="20">
        <v>0</v>
      </c>
      <c r="F90" s="20">
        <v>-50000</v>
      </c>
    </row>
    <row r="91" spans="1:6">
      <c r="A91">
        <v>17</v>
      </c>
      <c r="B91" t="s">
        <v>172</v>
      </c>
      <c r="C91" s="20">
        <v>26739464</v>
      </c>
      <c r="D91" s="20">
        <v>63905168</v>
      </c>
      <c r="E91" s="20">
        <v>46100651</v>
      </c>
      <c r="F91" s="20">
        <v>8934947</v>
      </c>
    </row>
    <row r="92" spans="1:6">
      <c r="A92">
        <v>1705</v>
      </c>
      <c r="B92" t="s">
        <v>264</v>
      </c>
      <c r="C92" s="20">
        <v>0</v>
      </c>
      <c r="D92" s="20">
        <v>0</v>
      </c>
      <c r="E92" s="20">
        <v>6791000</v>
      </c>
      <c r="F92" s="20">
        <v>6791000</v>
      </c>
    </row>
    <row r="93" spans="1:6">
      <c r="A93">
        <v>170535</v>
      </c>
      <c r="B93" t="s">
        <v>265</v>
      </c>
      <c r="C93" s="20">
        <v>0</v>
      </c>
      <c r="D93" s="20">
        <v>0</v>
      </c>
      <c r="E93" s="20">
        <v>6791000</v>
      </c>
      <c r="F93" s="20">
        <v>6791000</v>
      </c>
    </row>
    <row r="94" spans="1:6">
      <c r="A94">
        <v>1710</v>
      </c>
      <c r="B94" t="s">
        <v>173</v>
      </c>
      <c r="C94" s="20">
        <v>26739464</v>
      </c>
      <c r="D94" s="20">
        <v>63905168</v>
      </c>
      <c r="E94" s="20">
        <v>39309651</v>
      </c>
      <c r="F94" s="20">
        <v>2143947</v>
      </c>
    </row>
    <row r="95" spans="1:6">
      <c r="A95">
        <v>171095</v>
      </c>
      <c r="B95" t="s">
        <v>174</v>
      </c>
      <c r="C95" s="20">
        <v>26739464</v>
      </c>
      <c r="D95" s="20">
        <v>63905168</v>
      </c>
      <c r="E95" s="20">
        <v>39309651</v>
      </c>
      <c r="F95" s="20">
        <v>2143947</v>
      </c>
    </row>
    <row r="96" spans="1:6">
      <c r="A96">
        <v>18</v>
      </c>
      <c r="B96" t="s">
        <v>266</v>
      </c>
      <c r="C96" s="20">
        <v>62775000</v>
      </c>
      <c r="D96" s="20">
        <v>45173218</v>
      </c>
      <c r="E96" s="20">
        <v>74009218</v>
      </c>
      <c r="F96" s="20">
        <v>91611000</v>
      </c>
    </row>
    <row r="97" spans="1:6">
      <c r="A97">
        <v>1895</v>
      </c>
      <c r="B97" t="s">
        <v>152</v>
      </c>
      <c r="C97" s="20">
        <v>62775000</v>
      </c>
      <c r="D97" s="20">
        <v>45173218</v>
      </c>
      <c r="E97" s="20">
        <v>74009218</v>
      </c>
      <c r="F97" s="20">
        <v>91611000</v>
      </c>
    </row>
    <row r="98" spans="1:6">
      <c r="A98">
        <v>189595</v>
      </c>
      <c r="B98" t="s">
        <v>111</v>
      </c>
      <c r="C98" s="20">
        <v>62775000</v>
      </c>
      <c r="D98" s="20">
        <v>45173218</v>
      </c>
      <c r="E98" s="20">
        <v>74009218</v>
      </c>
      <c r="F98" s="20">
        <v>91611000</v>
      </c>
    </row>
    <row r="99" spans="1:6">
      <c r="A99">
        <v>2</v>
      </c>
      <c r="B99" t="s">
        <v>175</v>
      </c>
      <c r="C99" s="20">
        <v>272460569</v>
      </c>
      <c r="D99" s="20">
        <v>843998656</v>
      </c>
      <c r="E99" s="20">
        <v>744140325</v>
      </c>
      <c r="F99" s="20">
        <v>372318900</v>
      </c>
    </row>
    <row r="100" spans="1:6">
      <c r="A100">
        <v>23</v>
      </c>
      <c r="B100" t="s">
        <v>176</v>
      </c>
      <c r="C100" s="20">
        <v>221825417</v>
      </c>
      <c r="D100" s="20">
        <v>787737198</v>
      </c>
      <c r="E100" s="20">
        <v>692112411</v>
      </c>
      <c r="F100" s="20">
        <v>317450204</v>
      </c>
    </row>
    <row r="101" spans="1:6">
      <c r="A101">
        <v>2335</v>
      </c>
      <c r="B101" t="s">
        <v>177</v>
      </c>
      <c r="C101" s="20">
        <v>211782573</v>
      </c>
      <c r="D101" s="20">
        <v>697494284</v>
      </c>
      <c r="E101" s="20">
        <v>621188914</v>
      </c>
      <c r="F101" s="20">
        <v>288087943</v>
      </c>
    </row>
    <row r="102" spans="1:6">
      <c r="A102">
        <v>233505</v>
      </c>
      <c r="B102" t="s">
        <v>107</v>
      </c>
      <c r="C102" s="20">
        <v>0</v>
      </c>
      <c r="D102" s="20">
        <v>632200</v>
      </c>
      <c r="E102" s="20">
        <v>0</v>
      </c>
      <c r="F102" s="20">
        <v>632200</v>
      </c>
    </row>
    <row r="103" spans="1:6">
      <c r="A103">
        <v>233525</v>
      </c>
      <c r="B103" t="s">
        <v>112</v>
      </c>
      <c r="C103" s="20">
        <v>1650000</v>
      </c>
      <c r="D103" s="20">
        <v>16559784</v>
      </c>
      <c r="E103" s="20">
        <v>17029884</v>
      </c>
      <c r="F103" s="20">
        <v>1179900</v>
      </c>
    </row>
    <row r="104" spans="1:6">
      <c r="A104">
        <v>233535</v>
      </c>
      <c r="B104" t="s">
        <v>178</v>
      </c>
      <c r="C104" s="20">
        <v>6808656</v>
      </c>
      <c r="D104" s="20">
        <v>64229997</v>
      </c>
      <c r="E104" s="20">
        <v>49988732</v>
      </c>
      <c r="F104" s="20">
        <v>21049921</v>
      </c>
    </row>
    <row r="105" spans="1:6">
      <c r="A105">
        <v>233536</v>
      </c>
      <c r="B105" t="s">
        <v>179</v>
      </c>
      <c r="C105" s="20">
        <v>4402200</v>
      </c>
      <c r="D105" s="20">
        <v>42809600</v>
      </c>
      <c r="E105" s="20">
        <v>43411800</v>
      </c>
      <c r="F105" s="20">
        <v>3800000</v>
      </c>
    </row>
    <row r="106" spans="1:6">
      <c r="A106">
        <v>233550</v>
      </c>
      <c r="B106" t="s">
        <v>180</v>
      </c>
      <c r="C106" s="20">
        <v>8226540</v>
      </c>
      <c r="D106" s="20">
        <v>93010104</v>
      </c>
      <c r="E106" s="20">
        <v>92247084</v>
      </c>
      <c r="F106" s="20">
        <v>8989560</v>
      </c>
    </row>
    <row r="107" spans="1:6">
      <c r="A107">
        <v>233555</v>
      </c>
      <c r="B107" t="s">
        <v>181</v>
      </c>
      <c r="C107" s="20">
        <v>25556291</v>
      </c>
      <c r="D107" s="20">
        <v>31674772</v>
      </c>
      <c r="E107" s="20">
        <v>55087116</v>
      </c>
      <c r="F107" s="20">
        <v>2143947</v>
      </c>
    </row>
    <row r="108" spans="1:6">
      <c r="A108">
        <v>233560</v>
      </c>
      <c r="B108" t="s">
        <v>606</v>
      </c>
      <c r="C108" s="20">
        <v>1161376</v>
      </c>
      <c r="D108" s="20">
        <v>0</v>
      </c>
      <c r="E108" s="20">
        <v>1161376</v>
      </c>
      <c r="F108" s="20">
        <v>0</v>
      </c>
    </row>
    <row r="109" spans="1:6">
      <c r="A109">
        <v>233595</v>
      </c>
      <c r="B109" t="s">
        <v>154</v>
      </c>
      <c r="C109" s="20">
        <v>163977510</v>
      </c>
      <c r="D109" s="20">
        <v>448577827</v>
      </c>
      <c r="E109" s="20">
        <v>362262922</v>
      </c>
      <c r="F109" s="20">
        <v>250292415</v>
      </c>
    </row>
    <row r="110" spans="1:6">
      <c r="A110">
        <v>2365</v>
      </c>
      <c r="B110" t="s">
        <v>182</v>
      </c>
      <c r="C110" s="20">
        <v>1015177</v>
      </c>
      <c r="D110" s="20">
        <v>11238354</v>
      </c>
      <c r="E110" s="20">
        <v>11302185</v>
      </c>
      <c r="F110" s="20">
        <v>951346</v>
      </c>
    </row>
    <row r="111" spans="1:6">
      <c r="A111">
        <v>236515</v>
      </c>
      <c r="B111" t="s">
        <v>145</v>
      </c>
      <c r="C111" s="20">
        <v>0</v>
      </c>
      <c r="D111" s="20">
        <v>397496</v>
      </c>
      <c r="E111" s="20">
        <v>266396</v>
      </c>
      <c r="F111" s="20">
        <v>131100</v>
      </c>
    </row>
    <row r="112" spans="1:6">
      <c r="A112">
        <v>236525</v>
      </c>
      <c r="B112" t="s">
        <v>146</v>
      </c>
      <c r="C112" s="20">
        <v>1015177</v>
      </c>
      <c r="D112" s="20">
        <v>9928062</v>
      </c>
      <c r="E112" s="20">
        <v>10231217</v>
      </c>
      <c r="F112" s="20">
        <v>712022</v>
      </c>
    </row>
    <row r="113" spans="1:6">
      <c r="A113">
        <v>236530</v>
      </c>
      <c r="B113" t="s">
        <v>228</v>
      </c>
      <c r="C113" s="20">
        <v>0</v>
      </c>
      <c r="D113" s="20">
        <v>28000</v>
      </c>
      <c r="E113" s="20">
        <v>28000</v>
      </c>
      <c r="F113" s="20">
        <v>0</v>
      </c>
    </row>
    <row r="114" spans="1:6">
      <c r="A114">
        <v>236540</v>
      </c>
      <c r="B114" t="s">
        <v>183</v>
      </c>
      <c r="C114" s="20">
        <v>0</v>
      </c>
      <c r="D114" s="20">
        <v>884796</v>
      </c>
      <c r="E114" s="20">
        <v>776572</v>
      </c>
      <c r="F114" s="20">
        <v>108224</v>
      </c>
    </row>
    <row r="115" spans="1:6">
      <c r="A115">
        <v>2380</v>
      </c>
      <c r="B115" t="s">
        <v>184</v>
      </c>
      <c r="C115" s="20">
        <v>9027667</v>
      </c>
      <c r="D115" s="20">
        <v>79004560</v>
      </c>
      <c r="E115" s="20">
        <v>59621312</v>
      </c>
      <c r="F115" s="20">
        <v>28410915</v>
      </c>
    </row>
    <row r="116" spans="1:6">
      <c r="A116">
        <v>238020</v>
      </c>
      <c r="B116" t="s">
        <v>607</v>
      </c>
      <c r="C116" s="20">
        <v>0</v>
      </c>
      <c r="D116" s="20">
        <v>26000</v>
      </c>
      <c r="E116" s="20">
        <v>26000</v>
      </c>
      <c r="F116" s="20">
        <v>0</v>
      </c>
    </row>
    <row r="117" spans="1:6">
      <c r="A117">
        <v>238085</v>
      </c>
      <c r="B117" t="s">
        <v>3</v>
      </c>
      <c r="C117" s="20">
        <v>9027667</v>
      </c>
      <c r="D117" s="20">
        <v>78978560</v>
      </c>
      <c r="E117" s="20">
        <v>59595312</v>
      </c>
      <c r="F117" s="20">
        <v>28410915</v>
      </c>
    </row>
    <row r="118" spans="1:6">
      <c r="A118">
        <v>23808505</v>
      </c>
      <c r="B118" t="s">
        <v>608</v>
      </c>
      <c r="C118" s="20">
        <v>0</v>
      </c>
      <c r="D118" s="20">
        <v>180650</v>
      </c>
      <c r="E118" s="20">
        <v>180650</v>
      </c>
      <c r="F118" s="20">
        <v>0</v>
      </c>
    </row>
    <row r="119" spans="1:6">
      <c r="A119">
        <v>23808510</v>
      </c>
      <c r="B119" t="s">
        <v>609</v>
      </c>
      <c r="C119" s="20">
        <v>0</v>
      </c>
      <c r="D119" s="20">
        <v>6615102</v>
      </c>
      <c r="E119" s="20">
        <v>0</v>
      </c>
      <c r="F119" s="20">
        <v>6615102</v>
      </c>
    </row>
    <row r="120" spans="1:6">
      <c r="A120">
        <v>23808515</v>
      </c>
      <c r="B120" t="s">
        <v>610</v>
      </c>
      <c r="C120" s="20">
        <v>1111713</v>
      </c>
      <c r="D120" s="20">
        <v>5432800</v>
      </c>
      <c r="E120" s="20">
        <v>2513200</v>
      </c>
      <c r="F120" s="20">
        <v>4031313</v>
      </c>
    </row>
    <row r="121" spans="1:6">
      <c r="A121">
        <v>23808521</v>
      </c>
      <c r="B121" t="s">
        <v>544</v>
      </c>
      <c r="C121" s="20">
        <v>5014091</v>
      </c>
      <c r="D121" s="20">
        <v>57482508</v>
      </c>
      <c r="E121" s="20">
        <v>44732099</v>
      </c>
      <c r="F121" s="20">
        <v>17764500</v>
      </c>
    </row>
    <row r="122" spans="1:6">
      <c r="A122">
        <v>23808522</v>
      </c>
      <c r="B122" t="s">
        <v>384</v>
      </c>
      <c r="C122" s="20">
        <v>2901863</v>
      </c>
      <c r="D122" s="20">
        <v>9267500</v>
      </c>
      <c r="E122" s="20">
        <v>12169363</v>
      </c>
      <c r="F122" s="20">
        <v>0</v>
      </c>
    </row>
    <row r="123" spans="1:6">
      <c r="A123">
        <v>26</v>
      </c>
      <c r="B123" t="s">
        <v>611</v>
      </c>
      <c r="C123" s="20">
        <v>10320000</v>
      </c>
      <c r="D123" s="20">
        <v>14880782</v>
      </c>
      <c r="E123" s="20">
        <v>5520000</v>
      </c>
      <c r="F123" s="20">
        <v>19680782</v>
      </c>
    </row>
    <row r="124" spans="1:6">
      <c r="A124">
        <v>2605</v>
      </c>
      <c r="B124" t="s">
        <v>185</v>
      </c>
      <c r="C124" s="20">
        <v>10320000</v>
      </c>
      <c r="D124" s="20">
        <v>0</v>
      </c>
      <c r="E124" s="20">
        <v>5520000</v>
      </c>
      <c r="F124" s="20">
        <v>4800000</v>
      </c>
    </row>
    <row r="125" spans="1:6">
      <c r="A125">
        <v>260535</v>
      </c>
      <c r="B125" t="s">
        <v>180</v>
      </c>
      <c r="C125" s="20">
        <v>10320000</v>
      </c>
      <c r="D125" s="20">
        <v>0</v>
      </c>
      <c r="E125" s="20">
        <v>5520000</v>
      </c>
      <c r="F125" s="20">
        <v>4800000</v>
      </c>
    </row>
    <row r="126" spans="1:6">
      <c r="A126">
        <v>2635</v>
      </c>
      <c r="B126" t="s">
        <v>229</v>
      </c>
      <c r="C126" s="20">
        <v>0</v>
      </c>
      <c r="D126" s="20">
        <v>14880782</v>
      </c>
      <c r="E126" s="20">
        <v>0</v>
      </c>
      <c r="F126" s="20">
        <v>14880782</v>
      </c>
    </row>
    <row r="127" spans="1:6">
      <c r="A127">
        <v>263525</v>
      </c>
      <c r="B127" t="s">
        <v>217</v>
      </c>
      <c r="C127" s="20">
        <v>0</v>
      </c>
      <c r="D127" s="20">
        <v>14880782</v>
      </c>
      <c r="E127" s="20">
        <v>0</v>
      </c>
      <c r="F127" s="20">
        <v>14880782</v>
      </c>
    </row>
    <row r="128" spans="1:6">
      <c r="A128">
        <v>27</v>
      </c>
      <c r="B128" t="s">
        <v>172</v>
      </c>
      <c r="C128" s="20">
        <v>4547718</v>
      </c>
      <c r="D128" s="20">
        <v>24082688</v>
      </c>
      <c r="E128" s="20">
        <v>26414184</v>
      </c>
      <c r="F128" s="20">
        <v>2216222</v>
      </c>
    </row>
    <row r="129" spans="1:6">
      <c r="A129">
        <v>2705</v>
      </c>
      <c r="B129" t="s">
        <v>612</v>
      </c>
      <c r="C129" s="20">
        <v>4547718</v>
      </c>
      <c r="D129" s="20">
        <v>24082688</v>
      </c>
      <c r="E129" s="20">
        <v>26414184</v>
      </c>
      <c r="F129" s="20">
        <v>2216222</v>
      </c>
    </row>
    <row r="130" spans="1:6">
      <c r="A130">
        <v>270550</v>
      </c>
      <c r="B130" t="s">
        <v>186</v>
      </c>
      <c r="C130" s="20">
        <v>4453528</v>
      </c>
      <c r="D130" s="20">
        <v>24082688</v>
      </c>
      <c r="E130" s="20">
        <v>26319994</v>
      </c>
      <c r="F130" s="20">
        <v>2216222</v>
      </c>
    </row>
    <row r="131" spans="1:6">
      <c r="A131">
        <v>270595</v>
      </c>
      <c r="B131" t="s">
        <v>111</v>
      </c>
      <c r="C131" s="20">
        <v>94190</v>
      </c>
      <c r="D131" s="20">
        <v>0</v>
      </c>
      <c r="E131" s="20">
        <v>94190</v>
      </c>
      <c r="F131" s="20">
        <v>0</v>
      </c>
    </row>
    <row r="132" spans="1:6">
      <c r="A132">
        <v>28</v>
      </c>
      <c r="B132" t="s">
        <v>187</v>
      </c>
      <c r="C132" s="20">
        <v>35767434</v>
      </c>
      <c r="D132" s="20">
        <v>17297988</v>
      </c>
      <c r="E132" s="20">
        <v>20093730</v>
      </c>
      <c r="F132" s="20">
        <v>32971692</v>
      </c>
    </row>
    <row r="133" spans="1:6">
      <c r="A133">
        <v>2810</v>
      </c>
      <c r="B133" t="s">
        <v>188</v>
      </c>
      <c r="C133" s="20">
        <v>32640000</v>
      </c>
      <c r="D133" s="20">
        <v>0</v>
      </c>
      <c r="E133" s="20">
        <v>0</v>
      </c>
      <c r="F133" s="20">
        <v>32640000</v>
      </c>
    </row>
    <row r="134" spans="1:6">
      <c r="A134">
        <v>281010</v>
      </c>
      <c r="B134" t="s">
        <v>613</v>
      </c>
      <c r="C134" s="20">
        <v>32640000</v>
      </c>
      <c r="D134" s="20">
        <v>0</v>
      </c>
      <c r="E134" s="20">
        <v>0</v>
      </c>
      <c r="F134" s="20">
        <v>32640000</v>
      </c>
    </row>
    <row r="135" spans="1:6">
      <c r="A135">
        <v>2815</v>
      </c>
      <c r="B135" t="s">
        <v>614</v>
      </c>
      <c r="C135" s="20">
        <v>3127434</v>
      </c>
      <c r="D135" s="20">
        <v>17297988</v>
      </c>
      <c r="E135" s="20">
        <v>20093730</v>
      </c>
      <c r="F135" s="20">
        <v>331692</v>
      </c>
    </row>
    <row r="136" spans="1:6">
      <c r="A136">
        <v>281505</v>
      </c>
      <c r="B136" t="s">
        <v>615</v>
      </c>
      <c r="C136" s="20">
        <v>2887434</v>
      </c>
      <c r="D136" s="20">
        <v>12358800</v>
      </c>
      <c r="E136" s="20">
        <v>15246234</v>
      </c>
      <c r="F136" s="20">
        <v>0</v>
      </c>
    </row>
    <row r="137" spans="1:6">
      <c r="A137">
        <v>281510</v>
      </c>
      <c r="B137" t="s">
        <v>616</v>
      </c>
      <c r="C137" s="20">
        <v>240000</v>
      </c>
      <c r="D137" s="20">
        <v>4501188</v>
      </c>
      <c r="E137" s="20">
        <v>4847496</v>
      </c>
      <c r="F137" s="20">
        <v>-106308</v>
      </c>
    </row>
    <row r="138" spans="1:6">
      <c r="A138">
        <v>281520</v>
      </c>
      <c r="B138" t="s">
        <v>267</v>
      </c>
      <c r="C138" s="20">
        <v>0</v>
      </c>
      <c r="D138" s="20">
        <v>438000</v>
      </c>
      <c r="E138" s="20">
        <v>0</v>
      </c>
      <c r="F138" s="20">
        <v>438000</v>
      </c>
    </row>
    <row r="139" spans="1:6">
      <c r="A139">
        <v>3</v>
      </c>
      <c r="B139" t="s">
        <v>114</v>
      </c>
      <c r="C139" s="20">
        <f>+C140+C147</f>
        <v>5652544.9499999993</v>
      </c>
      <c r="D139" s="20">
        <v>241634791.84999999</v>
      </c>
      <c r="E139" s="20">
        <v>249974071.84999999</v>
      </c>
      <c r="F139" s="20">
        <v>-2686735.05</v>
      </c>
    </row>
    <row r="140" spans="1:6">
      <c r="A140">
        <v>33</v>
      </c>
      <c r="B140" t="s">
        <v>189</v>
      </c>
      <c r="C140" s="20">
        <v>6459000</v>
      </c>
      <c r="D140" s="20">
        <v>0</v>
      </c>
      <c r="E140" s="20">
        <v>8339280</v>
      </c>
      <c r="F140" s="20">
        <v>24893412</v>
      </c>
    </row>
    <row r="141" spans="1:6">
      <c r="A141">
        <v>3305</v>
      </c>
      <c r="B141" t="s">
        <v>190</v>
      </c>
      <c r="C141" s="20">
        <v>6459000</v>
      </c>
      <c r="D141" s="20">
        <v>0</v>
      </c>
      <c r="E141" s="20">
        <v>8339280</v>
      </c>
      <c r="F141" s="20">
        <v>24893412</v>
      </c>
    </row>
    <row r="142" spans="1:6">
      <c r="A142">
        <v>330595</v>
      </c>
      <c r="B142" t="s">
        <v>164</v>
      </c>
      <c r="C142" s="20">
        <v>6459000</v>
      </c>
      <c r="D142" s="20">
        <v>0</v>
      </c>
      <c r="E142" s="20">
        <v>8339280</v>
      </c>
      <c r="F142" s="20">
        <v>24893412</v>
      </c>
    </row>
    <row r="143" spans="1:6">
      <c r="A143">
        <v>33059501</v>
      </c>
      <c r="B143" t="s">
        <v>115</v>
      </c>
      <c r="C143" s="20">
        <v>6459000</v>
      </c>
      <c r="D143" s="20">
        <v>0</v>
      </c>
      <c r="E143" s="20">
        <v>8339280</v>
      </c>
      <c r="F143" s="20">
        <v>24893412</v>
      </c>
    </row>
    <row r="144" spans="1:6">
      <c r="A144">
        <v>36</v>
      </c>
      <c r="B144" t="s">
        <v>191</v>
      </c>
      <c r="C144" s="20">
        <v>0</v>
      </c>
      <c r="D144" s="20">
        <v>0</v>
      </c>
      <c r="E144" s="20">
        <v>4661715.92</v>
      </c>
      <c r="F144" s="20">
        <v>-4661715.92</v>
      </c>
    </row>
    <row r="145" spans="1:6">
      <c r="A145">
        <v>3610</v>
      </c>
      <c r="B145" t="s">
        <v>230</v>
      </c>
      <c r="C145" s="20">
        <v>0</v>
      </c>
      <c r="D145" s="20">
        <v>0</v>
      </c>
      <c r="E145" s="20">
        <v>4661715.92</v>
      </c>
      <c r="F145" s="20">
        <v>-4661715.92</v>
      </c>
    </row>
    <row r="146" spans="1:6">
      <c r="A146">
        <v>361005</v>
      </c>
      <c r="B146" t="s">
        <v>230</v>
      </c>
      <c r="C146" s="20">
        <v>0</v>
      </c>
      <c r="D146" s="20">
        <v>0</v>
      </c>
      <c r="E146" s="20">
        <v>4661715.92</v>
      </c>
      <c r="F146" s="20">
        <v>-4661715.92</v>
      </c>
    </row>
    <row r="147" spans="1:6">
      <c r="A147">
        <v>37</v>
      </c>
      <c r="B147" t="s">
        <v>617</v>
      </c>
      <c r="C147" s="20">
        <f>+C148</f>
        <v>-806455.05000000075</v>
      </c>
      <c r="D147" s="20">
        <v>241634791.84999999</v>
      </c>
      <c r="E147" s="20">
        <v>236973075.93000001</v>
      </c>
      <c r="F147" s="20">
        <v>-22918431.129999999</v>
      </c>
    </row>
    <row r="148" spans="1:6">
      <c r="A148">
        <v>3705</v>
      </c>
      <c r="B148" t="s">
        <v>618</v>
      </c>
      <c r="C148" s="20">
        <f>+C149</f>
        <v>-806455.05000000075</v>
      </c>
      <c r="D148" s="20">
        <v>236973075.93000001</v>
      </c>
      <c r="E148" s="20">
        <v>0</v>
      </c>
      <c r="F148" s="20">
        <v>209392928.88</v>
      </c>
    </row>
    <row r="149" spans="1:6">
      <c r="A149">
        <v>370505</v>
      </c>
      <c r="B149" t="s">
        <v>619</v>
      </c>
      <c r="C149" s="20">
        <f>-27580147.05+24232692+2541000</f>
        <v>-806455.05000000075</v>
      </c>
      <c r="D149" s="20">
        <v>139263917.81999999</v>
      </c>
      <c r="E149" s="20">
        <v>0</v>
      </c>
      <c r="F149" s="20">
        <v>111683770.77</v>
      </c>
    </row>
    <row r="150" spans="1:6">
      <c r="A150">
        <v>370506</v>
      </c>
      <c r="B150" t="s">
        <v>268</v>
      </c>
      <c r="C150" s="20">
        <v>0</v>
      </c>
      <c r="D150" s="20">
        <v>97451026.109999999</v>
      </c>
      <c r="E150" s="20">
        <v>0</v>
      </c>
      <c r="F150" s="20">
        <v>97451026.109999999</v>
      </c>
    </row>
    <row r="151" spans="1:6">
      <c r="A151">
        <v>370510</v>
      </c>
      <c r="B151" t="s">
        <v>620</v>
      </c>
      <c r="C151" s="20">
        <v>0</v>
      </c>
      <c r="D151" s="20">
        <v>258132</v>
      </c>
      <c r="E151" s="20">
        <v>0</v>
      </c>
      <c r="F151" s="20">
        <v>258132</v>
      </c>
    </row>
    <row r="152" spans="1:6">
      <c r="A152">
        <v>3710</v>
      </c>
      <c r="B152" t="s">
        <v>192</v>
      </c>
      <c r="C152" s="20">
        <v>0</v>
      </c>
      <c r="D152" s="20">
        <v>4661715.92</v>
      </c>
      <c r="E152" s="20">
        <v>236973075.93000001</v>
      </c>
      <c r="F152" s="20">
        <v>-232311360.00999999</v>
      </c>
    </row>
    <row r="153" spans="1:6">
      <c r="A153">
        <v>371005</v>
      </c>
      <c r="B153" t="s">
        <v>621</v>
      </c>
      <c r="C153" s="20">
        <v>0</v>
      </c>
      <c r="D153" s="20">
        <v>0</v>
      </c>
      <c r="E153" s="20">
        <v>17596096.690000001</v>
      </c>
      <c r="F153" s="20">
        <v>-17596096.690000001</v>
      </c>
    </row>
    <row r="154" spans="1:6">
      <c r="A154">
        <v>371006</v>
      </c>
      <c r="B154" t="s">
        <v>269</v>
      </c>
      <c r="C154" s="20">
        <v>0</v>
      </c>
      <c r="D154" s="20">
        <v>0</v>
      </c>
      <c r="E154" s="20">
        <v>169953262.09</v>
      </c>
      <c r="F154" s="20">
        <v>-169953262.09</v>
      </c>
    </row>
    <row r="155" spans="1:6">
      <c r="A155">
        <v>371007</v>
      </c>
      <c r="B155" t="s">
        <v>270</v>
      </c>
      <c r="C155" s="20">
        <v>0</v>
      </c>
      <c r="D155" s="20">
        <v>0</v>
      </c>
      <c r="E155" s="20">
        <v>44762001.229999997</v>
      </c>
      <c r="F155" s="20">
        <v>-44762001.229999997</v>
      </c>
    </row>
    <row r="156" spans="1:6">
      <c r="B156" t="s">
        <v>622</v>
      </c>
      <c r="C156" s="20">
        <v>0</v>
      </c>
      <c r="D156" s="20">
        <v>4661715.92</v>
      </c>
      <c r="E156" s="20">
        <v>4661715.92</v>
      </c>
      <c r="F156" s="20">
        <v>0</v>
      </c>
    </row>
    <row r="157" spans="1:6">
      <c r="A157">
        <v>4</v>
      </c>
      <c r="B157" t="s">
        <v>137</v>
      </c>
      <c r="C157" s="20">
        <v>879645321.78999996</v>
      </c>
      <c r="D157" s="20">
        <v>62021630.07</v>
      </c>
      <c r="E157" s="20">
        <v>941666951.86000001</v>
      </c>
    </row>
    <row r="158" spans="1:6">
      <c r="A158">
        <v>41</v>
      </c>
      <c r="B158" t="s">
        <v>193</v>
      </c>
      <c r="C158" s="20">
        <v>814131084</v>
      </c>
      <c r="D158" s="20">
        <v>58573216</v>
      </c>
      <c r="E158" s="20">
        <v>872704300</v>
      </c>
      <c r="F158" s="20">
        <v>0</v>
      </c>
    </row>
    <row r="159" spans="1:6">
      <c r="A159">
        <v>4170</v>
      </c>
      <c r="B159" t="s">
        <v>623</v>
      </c>
      <c r="C159" s="20">
        <v>871978275</v>
      </c>
      <c r="D159" s="20">
        <v>689725</v>
      </c>
      <c r="E159" s="20">
        <v>872668000</v>
      </c>
      <c r="F159" s="20">
        <v>0</v>
      </c>
    </row>
    <row r="160" spans="1:6">
      <c r="A160">
        <v>417005</v>
      </c>
      <c r="B160" t="s">
        <v>162</v>
      </c>
      <c r="C160" s="20">
        <v>861002400</v>
      </c>
      <c r="D160" s="20">
        <v>0</v>
      </c>
      <c r="E160" s="20">
        <v>861002400</v>
      </c>
      <c r="F160" s="20">
        <v>0</v>
      </c>
    </row>
    <row r="161" spans="1:6">
      <c r="A161">
        <v>417020</v>
      </c>
      <c r="B161" t="s">
        <v>108</v>
      </c>
      <c r="C161" s="20">
        <v>1139675</v>
      </c>
      <c r="D161" s="20">
        <v>90325</v>
      </c>
      <c r="E161" s="20">
        <v>1230000</v>
      </c>
      <c r="F161" s="20">
        <v>0</v>
      </c>
    </row>
    <row r="162" spans="1:6">
      <c r="A162">
        <v>417030</v>
      </c>
      <c r="B162" t="s">
        <v>447</v>
      </c>
      <c r="C162" s="20">
        <v>9836200</v>
      </c>
      <c r="D162" s="20">
        <v>599400</v>
      </c>
      <c r="E162" s="20">
        <v>10435600</v>
      </c>
      <c r="F162" s="20">
        <v>0</v>
      </c>
    </row>
    <row r="163" spans="1:6">
      <c r="A163">
        <v>4175</v>
      </c>
      <c r="B163" t="s">
        <v>194</v>
      </c>
      <c r="C163" s="20">
        <v>-57847191</v>
      </c>
      <c r="D163" s="20">
        <v>57883491</v>
      </c>
      <c r="E163" s="20">
        <v>36300</v>
      </c>
      <c r="F163" s="20">
        <v>0</v>
      </c>
    </row>
    <row r="164" spans="1:6">
      <c r="A164">
        <v>417505</v>
      </c>
      <c r="B164" t="s">
        <v>195</v>
      </c>
      <c r="C164" s="20">
        <v>-57847191</v>
      </c>
      <c r="D164" s="20">
        <v>57883491</v>
      </c>
      <c r="E164" s="20">
        <v>36300</v>
      </c>
      <c r="F164" s="20">
        <v>0</v>
      </c>
    </row>
    <row r="165" spans="1:6">
      <c r="A165">
        <v>42</v>
      </c>
      <c r="B165" t="s">
        <v>196</v>
      </c>
      <c r="C165" s="20">
        <v>65514237.789999999</v>
      </c>
      <c r="D165" s="20">
        <v>3448414.07</v>
      </c>
      <c r="E165" s="20">
        <v>68962651.859999999</v>
      </c>
      <c r="F165" s="20">
        <v>0</v>
      </c>
    </row>
    <row r="166" spans="1:6">
      <c r="A166">
        <v>4210</v>
      </c>
      <c r="B166" t="s">
        <v>151</v>
      </c>
      <c r="C166" s="20">
        <v>29306551.859999999</v>
      </c>
      <c r="D166" s="20">
        <v>3193739</v>
      </c>
      <c r="E166" s="20">
        <v>32500290.859999999</v>
      </c>
      <c r="F166" s="20">
        <v>0</v>
      </c>
    </row>
    <row r="167" spans="1:6">
      <c r="A167">
        <v>421005</v>
      </c>
      <c r="B167" t="s">
        <v>271</v>
      </c>
      <c r="C167" s="20">
        <v>28543291</v>
      </c>
      <c r="D167" s="20">
        <v>3193739</v>
      </c>
      <c r="E167" s="20">
        <v>31737030</v>
      </c>
      <c r="F167" s="20">
        <v>0</v>
      </c>
    </row>
    <row r="168" spans="1:6">
      <c r="A168">
        <v>421010</v>
      </c>
      <c r="B168" t="s">
        <v>231</v>
      </c>
      <c r="C168" s="20">
        <v>763260.86</v>
      </c>
      <c r="D168" s="20">
        <v>0</v>
      </c>
      <c r="E168" s="20">
        <v>763260.86</v>
      </c>
      <c r="F168" s="20">
        <v>0</v>
      </c>
    </row>
    <row r="169" spans="1:6">
      <c r="A169">
        <v>4295</v>
      </c>
      <c r="B169" t="s">
        <v>152</v>
      </c>
      <c r="C169" s="20">
        <v>36207685.93</v>
      </c>
      <c r="D169" s="20">
        <v>254675.07</v>
      </c>
      <c r="E169" s="20">
        <v>36462361</v>
      </c>
      <c r="F169" s="20">
        <v>0</v>
      </c>
    </row>
    <row r="170" spans="1:6">
      <c r="A170">
        <v>429505</v>
      </c>
      <c r="B170" t="s">
        <v>232</v>
      </c>
      <c r="C170" s="20">
        <v>13761685.93</v>
      </c>
      <c r="D170" s="20">
        <v>182875.07</v>
      </c>
      <c r="E170" s="20">
        <v>13944561</v>
      </c>
      <c r="F170" s="20">
        <v>0</v>
      </c>
    </row>
    <row r="171" spans="1:6">
      <c r="A171">
        <v>429586</v>
      </c>
      <c r="B171" t="s">
        <v>198</v>
      </c>
      <c r="C171" s="20">
        <v>9168300</v>
      </c>
      <c r="D171" s="20">
        <v>71800</v>
      </c>
      <c r="E171" s="20">
        <v>9240100</v>
      </c>
      <c r="F171" s="20">
        <v>0</v>
      </c>
    </row>
    <row r="172" spans="1:6">
      <c r="A172">
        <v>42958605</v>
      </c>
      <c r="B172" t="s">
        <v>624</v>
      </c>
      <c r="C172" s="20">
        <v>4440000</v>
      </c>
      <c r="D172" s="20">
        <v>0</v>
      </c>
      <c r="E172" s="20">
        <v>4440000</v>
      </c>
      <c r="F172" s="20">
        <v>0</v>
      </c>
    </row>
    <row r="173" spans="1:6">
      <c r="A173">
        <v>42958606</v>
      </c>
      <c r="B173" t="s">
        <v>285</v>
      </c>
      <c r="C173" s="20">
        <v>4107250</v>
      </c>
      <c r="D173" s="20">
        <v>71800</v>
      </c>
      <c r="E173" s="20">
        <v>4179050</v>
      </c>
      <c r="F173" s="20">
        <v>0</v>
      </c>
    </row>
    <row r="174" spans="1:6">
      <c r="A174">
        <v>42958607</v>
      </c>
      <c r="B174" t="s">
        <v>286</v>
      </c>
      <c r="C174" s="20">
        <v>621050</v>
      </c>
      <c r="D174" s="20">
        <v>0</v>
      </c>
      <c r="E174" s="20">
        <v>621050</v>
      </c>
      <c r="F174" s="20">
        <v>0</v>
      </c>
    </row>
    <row r="175" spans="1:6">
      <c r="A175">
        <v>429587</v>
      </c>
      <c r="B175" t="s">
        <v>233</v>
      </c>
      <c r="C175" s="20">
        <v>13277700</v>
      </c>
      <c r="D175" s="20">
        <v>0</v>
      </c>
      <c r="E175" s="20">
        <v>13277700</v>
      </c>
      <c r="F175" s="20">
        <v>0</v>
      </c>
    </row>
    <row r="176" spans="1:6">
      <c r="A176">
        <v>5</v>
      </c>
      <c r="B176" t="s">
        <v>200</v>
      </c>
      <c r="C176" s="20">
        <v>751397412.97000003</v>
      </c>
      <c r="D176" s="20">
        <v>794327613.97000003</v>
      </c>
      <c r="E176" s="20">
        <v>42930201</v>
      </c>
      <c r="F176" s="20">
        <v>0</v>
      </c>
    </row>
    <row r="177" spans="1:6">
      <c r="A177">
        <v>51</v>
      </c>
      <c r="B177" t="s">
        <v>201</v>
      </c>
      <c r="C177" s="20">
        <v>705096589</v>
      </c>
      <c r="D177" s="20">
        <v>718967790</v>
      </c>
      <c r="E177" s="20">
        <v>13871201</v>
      </c>
      <c r="F177" s="20">
        <v>0</v>
      </c>
    </row>
    <row r="178" spans="1:6">
      <c r="A178">
        <v>5110</v>
      </c>
      <c r="B178" t="s">
        <v>112</v>
      </c>
      <c r="C178" s="20">
        <v>20908925</v>
      </c>
      <c r="D178" s="20">
        <v>20910589</v>
      </c>
      <c r="E178" s="20">
        <v>1664</v>
      </c>
      <c r="F178" s="20">
        <v>0</v>
      </c>
    </row>
    <row r="179" spans="1:6">
      <c r="A179">
        <v>511010</v>
      </c>
      <c r="B179" t="s">
        <v>118</v>
      </c>
      <c r="C179" s="20">
        <v>8301296</v>
      </c>
      <c r="D179" s="20">
        <v>8302960</v>
      </c>
      <c r="E179" s="20">
        <v>1664</v>
      </c>
      <c r="F179" s="20">
        <v>0</v>
      </c>
    </row>
    <row r="180" spans="1:6">
      <c r="A180">
        <v>511025</v>
      </c>
      <c r="B180" t="s">
        <v>202</v>
      </c>
      <c r="C180" s="20">
        <v>4242629</v>
      </c>
      <c r="D180" s="20">
        <v>4242629</v>
      </c>
      <c r="E180" s="20">
        <v>0</v>
      </c>
      <c r="F180" s="20">
        <v>0</v>
      </c>
    </row>
    <row r="181" spans="1:6">
      <c r="A181">
        <v>511030</v>
      </c>
      <c r="B181" t="s">
        <v>292</v>
      </c>
      <c r="C181" s="20">
        <v>8365000</v>
      </c>
      <c r="D181" s="20">
        <v>8365000</v>
      </c>
      <c r="E181" s="20">
        <v>0</v>
      </c>
      <c r="F181" s="20">
        <v>0</v>
      </c>
    </row>
    <row r="182" spans="1:6">
      <c r="A182">
        <v>5130</v>
      </c>
      <c r="B182" t="s">
        <v>181</v>
      </c>
      <c r="C182" s="20">
        <v>9193467</v>
      </c>
      <c r="D182" s="20">
        <v>18008927</v>
      </c>
      <c r="E182" s="20">
        <v>8815460</v>
      </c>
      <c r="F182" s="20">
        <v>0</v>
      </c>
    </row>
    <row r="183" spans="1:6">
      <c r="A183">
        <v>513095</v>
      </c>
      <c r="B183" t="s">
        <v>174</v>
      </c>
      <c r="C183" s="20">
        <v>9193467</v>
      </c>
      <c r="D183" s="20">
        <v>18008927</v>
      </c>
      <c r="E183" s="20">
        <v>8815460</v>
      </c>
      <c r="F183" s="20">
        <v>0</v>
      </c>
    </row>
    <row r="184" spans="1:6">
      <c r="A184">
        <v>5135</v>
      </c>
      <c r="B184" t="s">
        <v>113</v>
      </c>
      <c r="C184" s="20">
        <v>525325361</v>
      </c>
      <c r="D184" s="20">
        <v>526902661</v>
      </c>
      <c r="E184" s="20">
        <v>1577300</v>
      </c>
      <c r="F184" s="20">
        <v>0</v>
      </c>
    </row>
    <row r="185" spans="1:6">
      <c r="A185">
        <v>513505</v>
      </c>
      <c r="B185" t="s">
        <v>625</v>
      </c>
      <c r="C185" s="20">
        <v>351809196</v>
      </c>
      <c r="D185" s="20">
        <v>351809196</v>
      </c>
      <c r="E185" s="20">
        <v>0</v>
      </c>
      <c r="F185" s="20">
        <v>0</v>
      </c>
    </row>
    <row r="186" spans="1:6">
      <c r="A186">
        <v>51350501</v>
      </c>
      <c r="B186" t="s">
        <v>287</v>
      </c>
      <c r="C186" s="20">
        <v>88718828</v>
      </c>
      <c r="D186" s="20">
        <v>88718828</v>
      </c>
      <c r="E186" s="20">
        <v>0</v>
      </c>
      <c r="F186" s="20">
        <v>0</v>
      </c>
    </row>
    <row r="187" spans="1:6">
      <c r="A187">
        <v>51350502</v>
      </c>
      <c r="B187" t="s">
        <v>288</v>
      </c>
      <c r="C187" s="20">
        <v>263090368</v>
      </c>
      <c r="D187" s="20">
        <v>263090368</v>
      </c>
      <c r="E187" s="20">
        <v>0</v>
      </c>
      <c r="F187" s="20">
        <v>0</v>
      </c>
    </row>
    <row r="188" spans="1:6">
      <c r="A188">
        <v>513507</v>
      </c>
      <c r="B188" t="s">
        <v>272</v>
      </c>
      <c r="C188" s="20">
        <v>33633600</v>
      </c>
      <c r="D188" s="20">
        <v>33633600</v>
      </c>
      <c r="E188" s="20">
        <v>0</v>
      </c>
      <c r="F188" s="20">
        <v>0</v>
      </c>
    </row>
    <row r="189" spans="1:6">
      <c r="A189">
        <v>513525</v>
      </c>
      <c r="B189" t="s">
        <v>273</v>
      </c>
      <c r="C189" s="20">
        <v>5520000</v>
      </c>
      <c r="D189" s="20">
        <v>5520000</v>
      </c>
      <c r="E189" s="20">
        <v>0</v>
      </c>
      <c r="F189" s="20">
        <v>0</v>
      </c>
    </row>
    <row r="190" spans="1:6">
      <c r="A190">
        <v>513530</v>
      </c>
      <c r="B190" t="s">
        <v>153</v>
      </c>
      <c r="C190" s="20">
        <v>94958010</v>
      </c>
      <c r="D190" s="20">
        <v>96273810</v>
      </c>
      <c r="E190" s="20">
        <v>1315800</v>
      </c>
      <c r="F190" s="20">
        <v>0</v>
      </c>
    </row>
    <row r="191" spans="1:6">
      <c r="A191">
        <v>513535</v>
      </c>
      <c r="B191" t="s">
        <v>626</v>
      </c>
      <c r="C191" s="20">
        <v>3978589</v>
      </c>
      <c r="D191" s="20">
        <v>3978589</v>
      </c>
      <c r="E191" s="20">
        <v>0</v>
      </c>
      <c r="F191" s="20">
        <v>0</v>
      </c>
    </row>
    <row r="192" spans="1:6">
      <c r="A192">
        <v>513580</v>
      </c>
      <c r="B192" t="s">
        <v>199</v>
      </c>
      <c r="C192" s="20">
        <v>35425966</v>
      </c>
      <c r="D192" s="20">
        <v>35687466</v>
      </c>
      <c r="E192" s="20">
        <v>261500</v>
      </c>
      <c r="F192" s="20">
        <v>0</v>
      </c>
    </row>
    <row r="193" spans="1:6">
      <c r="A193">
        <v>51358010</v>
      </c>
      <c r="B193" t="s">
        <v>545</v>
      </c>
      <c r="C193" s="20">
        <v>18655500</v>
      </c>
      <c r="D193" s="20">
        <v>18655500</v>
      </c>
      <c r="E193" s="20">
        <v>0</v>
      </c>
      <c r="F193" s="20">
        <v>0</v>
      </c>
    </row>
    <row r="194" spans="1:6">
      <c r="A194">
        <v>51358015</v>
      </c>
      <c r="B194" t="s">
        <v>203</v>
      </c>
      <c r="C194" s="20">
        <v>13881460</v>
      </c>
      <c r="D194" s="20">
        <v>13881460</v>
      </c>
      <c r="E194" s="20">
        <v>0</v>
      </c>
      <c r="F194" s="20">
        <v>0</v>
      </c>
    </row>
    <row r="195" spans="1:6">
      <c r="A195">
        <v>51358030</v>
      </c>
      <c r="B195" t="s">
        <v>546</v>
      </c>
      <c r="C195" s="23">
        <v>495406</v>
      </c>
      <c r="D195" s="20">
        <v>756906</v>
      </c>
      <c r="E195" s="20">
        <v>261500</v>
      </c>
      <c r="F195" s="20">
        <v>0</v>
      </c>
    </row>
    <row r="196" spans="1:6">
      <c r="A196">
        <v>51358031</v>
      </c>
      <c r="B196" t="s">
        <v>627</v>
      </c>
      <c r="C196" s="20">
        <v>864800</v>
      </c>
      <c r="D196" s="20">
        <v>864800</v>
      </c>
      <c r="E196" s="20">
        <v>0</v>
      </c>
      <c r="F196" s="20">
        <v>0</v>
      </c>
    </row>
    <row r="197" spans="1:6">
      <c r="A197">
        <v>51358035</v>
      </c>
      <c r="B197" t="s">
        <v>628</v>
      </c>
      <c r="C197" s="20">
        <v>1528800</v>
      </c>
      <c r="D197" s="20">
        <v>1528800</v>
      </c>
      <c r="E197" s="20">
        <v>0</v>
      </c>
      <c r="F197" s="20">
        <v>0</v>
      </c>
    </row>
    <row r="198" spans="1:6">
      <c r="A198">
        <v>5140</v>
      </c>
      <c r="B198" t="s">
        <v>116</v>
      </c>
      <c r="C198" s="20">
        <v>8339280</v>
      </c>
      <c r="D198" s="20">
        <v>8339280</v>
      </c>
      <c r="E198" s="20">
        <v>0</v>
      </c>
      <c r="F198" s="20">
        <v>0</v>
      </c>
    </row>
    <row r="199" spans="1:6">
      <c r="A199">
        <v>514025</v>
      </c>
      <c r="B199" t="s">
        <v>115</v>
      </c>
      <c r="C199" s="20">
        <v>8339280</v>
      </c>
      <c r="D199" s="20">
        <v>8339280</v>
      </c>
      <c r="E199" s="20">
        <v>0</v>
      </c>
      <c r="F199" s="20">
        <v>0</v>
      </c>
    </row>
    <row r="200" spans="1:6">
      <c r="A200">
        <v>5145</v>
      </c>
      <c r="B200" t="s">
        <v>204</v>
      </c>
      <c r="C200" s="20">
        <v>101248391</v>
      </c>
      <c r="D200" s="20">
        <v>103359992</v>
      </c>
      <c r="E200" s="20">
        <v>2111601</v>
      </c>
      <c r="F200" s="20">
        <v>0</v>
      </c>
    </row>
    <row r="201" spans="1:6">
      <c r="A201">
        <v>514506</v>
      </c>
      <c r="B201" t="s">
        <v>274</v>
      </c>
      <c r="C201" s="23">
        <v>12672000</v>
      </c>
      <c r="D201" s="20">
        <v>12672000</v>
      </c>
      <c r="E201" s="20">
        <v>0</v>
      </c>
      <c r="F201" s="20">
        <v>0</v>
      </c>
    </row>
    <row r="202" spans="1:6">
      <c r="A202">
        <v>514515</v>
      </c>
      <c r="B202" t="s">
        <v>166</v>
      </c>
      <c r="C202" s="20">
        <v>87753391</v>
      </c>
      <c r="D202" s="20">
        <v>89864992</v>
      </c>
      <c r="E202" s="20">
        <v>2111601</v>
      </c>
      <c r="F202" s="20">
        <v>0</v>
      </c>
    </row>
    <row r="203" spans="1:6">
      <c r="A203">
        <v>51451501</v>
      </c>
      <c r="B203" t="s">
        <v>289</v>
      </c>
      <c r="C203" s="24">
        <v>48521691</v>
      </c>
      <c r="D203" s="20">
        <v>50583292</v>
      </c>
      <c r="E203" s="20">
        <v>2061601</v>
      </c>
      <c r="F203" s="20">
        <v>0</v>
      </c>
    </row>
    <row r="204" spans="1:6">
      <c r="A204">
        <v>51451502</v>
      </c>
      <c r="B204" t="s">
        <v>629</v>
      </c>
      <c r="C204" s="24">
        <v>85000</v>
      </c>
      <c r="D204" s="20">
        <v>85000</v>
      </c>
      <c r="E204" s="20">
        <v>0</v>
      </c>
      <c r="F204" s="20">
        <v>0</v>
      </c>
    </row>
    <row r="205" spans="1:6">
      <c r="A205">
        <v>51451504</v>
      </c>
      <c r="B205" t="s">
        <v>630</v>
      </c>
      <c r="C205" s="24">
        <v>2650000</v>
      </c>
      <c r="D205" s="20">
        <v>2650000</v>
      </c>
      <c r="E205" s="20">
        <v>0</v>
      </c>
      <c r="F205" s="20">
        <v>0</v>
      </c>
    </row>
    <row r="206" spans="1:6">
      <c r="A206">
        <v>51451505</v>
      </c>
      <c r="B206" t="s">
        <v>631</v>
      </c>
      <c r="C206" s="24">
        <v>6265500</v>
      </c>
      <c r="D206" s="20">
        <v>6265500</v>
      </c>
      <c r="E206" s="20">
        <v>0</v>
      </c>
      <c r="F206" s="20">
        <v>0</v>
      </c>
    </row>
    <row r="207" spans="1:6">
      <c r="A207">
        <v>51451506</v>
      </c>
      <c r="B207" t="s">
        <v>632</v>
      </c>
      <c r="C207" s="24">
        <v>1430000</v>
      </c>
      <c r="D207" s="20">
        <v>1430000</v>
      </c>
      <c r="E207" s="20">
        <v>0</v>
      </c>
      <c r="F207" s="20">
        <v>0</v>
      </c>
    </row>
    <row r="208" spans="1:6">
      <c r="A208">
        <v>51451507</v>
      </c>
      <c r="B208" t="s">
        <v>633</v>
      </c>
      <c r="C208" s="24">
        <v>650000</v>
      </c>
      <c r="D208" s="20">
        <v>650000</v>
      </c>
      <c r="E208" s="20">
        <v>0</v>
      </c>
      <c r="F208" s="20">
        <v>0</v>
      </c>
    </row>
    <row r="209" spans="1:6">
      <c r="A209">
        <v>51451508</v>
      </c>
      <c r="B209" t="s">
        <v>290</v>
      </c>
      <c r="C209" s="24">
        <v>8416400</v>
      </c>
      <c r="D209" s="20">
        <v>8416400</v>
      </c>
      <c r="E209" s="20">
        <v>0</v>
      </c>
      <c r="F209" s="20">
        <v>0</v>
      </c>
    </row>
    <row r="210" spans="1:6">
      <c r="A210">
        <v>51451510</v>
      </c>
      <c r="B210" t="s">
        <v>291</v>
      </c>
      <c r="C210" s="24">
        <v>361200</v>
      </c>
      <c r="D210" s="20">
        <v>411200</v>
      </c>
      <c r="E210" s="20">
        <v>50000</v>
      </c>
      <c r="F210" s="20">
        <v>0</v>
      </c>
    </row>
    <row r="211" spans="1:6">
      <c r="A211">
        <v>51451511</v>
      </c>
      <c r="B211" t="s">
        <v>634</v>
      </c>
      <c r="C211" s="24">
        <v>4271600</v>
      </c>
      <c r="D211" s="20">
        <v>4271600</v>
      </c>
      <c r="E211" s="20">
        <v>0</v>
      </c>
      <c r="F211" s="20">
        <v>0</v>
      </c>
    </row>
    <row r="212" spans="1:6">
      <c r="A212">
        <v>51451512</v>
      </c>
      <c r="B212" s="36" t="s">
        <v>906</v>
      </c>
      <c r="C212" s="23">
        <v>14900000</v>
      </c>
      <c r="D212" s="20">
        <v>14900000</v>
      </c>
      <c r="E212" s="20">
        <v>0</v>
      </c>
      <c r="F212" s="20">
        <v>0</v>
      </c>
    </row>
    <row r="213" spans="1:6">
      <c r="A213">
        <v>51451514</v>
      </c>
      <c r="B213" t="s">
        <v>547</v>
      </c>
      <c r="C213" s="24">
        <v>202000</v>
      </c>
      <c r="D213" s="20">
        <v>202000</v>
      </c>
      <c r="E213" s="20">
        <v>0</v>
      </c>
      <c r="F213" s="20">
        <v>0</v>
      </c>
    </row>
    <row r="214" spans="1:6">
      <c r="A214">
        <v>514521</v>
      </c>
      <c r="B214" t="s">
        <v>275</v>
      </c>
      <c r="C214" s="24">
        <v>793000</v>
      </c>
      <c r="D214" s="20">
        <v>793000</v>
      </c>
      <c r="E214" s="20">
        <v>0</v>
      </c>
      <c r="F214" s="20">
        <v>0</v>
      </c>
    </row>
    <row r="215" spans="1:6">
      <c r="A215">
        <v>514525</v>
      </c>
      <c r="B215" t="s">
        <v>170</v>
      </c>
      <c r="C215" s="24">
        <v>30000</v>
      </c>
      <c r="D215" s="20">
        <v>30000</v>
      </c>
      <c r="E215" s="20">
        <v>0</v>
      </c>
      <c r="F215" s="20">
        <v>0</v>
      </c>
    </row>
    <row r="216" spans="1:6">
      <c r="A216">
        <v>5150</v>
      </c>
      <c r="B216" t="s">
        <v>635</v>
      </c>
      <c r="C216" s="20">
        <f>SUM(C217:C220)</f>
        <v>16865829</v>
      </c>
      <c r="D216" s="20">
        <v>15985929</v>
      </c>
      <c r="E216" s="20">
        <v>67600</v>
      </c>
      <c r="F216" s="20">
        <v>0</v>
      </c>
    </row>
    <row r="217" spans="1:6">
      <c r="A217">
        <v>515005</v>
      </c>
      <c r="B217" t="s">
        <v>636</v>
      </c>
      <c r="C217" s="24">
        <v>9612322</v>
      </c>
      <c r="D217" s="20">
        <v>9679922</v>
      </c>
      <c r="E217" s="20">
        <v>67600</v>
      </c>
      <c r="F217" s="20">
        <v>0</v>
      </c>
    </row>
    <row r="218" spans="1:6">
      <c r="A218">
        <v>515010</v>
      </c>
      <c r="B218" t="s">
        <v>637</v>
      </c>
      <c r="C218" s="24">
        <f>613700+947500</f>
        <v>1561200</v>
      </c>
      <c r="D218" s="20">
        <v>613700</v>
      </c>
      <c r="E218" s="20">
        <v>0</v>
      </c>
      <c r="F218" s="20">
        <v>0</v>
      </c>
    </row>
    <row r="219" spans="1:6">
      <c r="A219">
        <v>515015</v>
      </c>
      <c r="B219" t="s">
        <v>638</v>
      </c>
      <c r="C219" s="24">
        <v>3804707</v>
      </c>
      <c r="D219" s="20">
        <v>3804707</v>
      </c>
      <c r="E219" s="20">
        <v>0</v>
      </c>
      <c r="F219" s="20">
        <v>0</v>
      </c>
    </row>
    <row r="220" spans="1:6">
      <c r="A220">
        <v>515020</v>
      </c>
      <c r="B220" t="s">
        <v>639</v>
      </c>
      <c r="C220" s="24">
        <v>1887600</v>
      </c>
      <c r="D220" s="20">
        <v>1887600</v>
      </c>
      <c r="E220" s="20">
        <v>0</v>
      </c>
      <c r="F220" s="20">
        <v>0</v>
      </c>
    </row>
    <row r="221" spans="1:6">
      <c r="A221">
        <v>5160</v>
      </c>
      <c r="B221" t="s">
        <v>205</v>
      </c>
      <c r="C221" s="20">
        <f>+C222+C223</f>
        <v>544000</v>
      </c>
      <c r="D221" s="20">
        <v>1491500</v>
      </c>
      <c r="E221" s="20">
        <v>0</v>
      </c>
      <c r="F221" s="20">
        <v>0</v>
      </c>
    </row>
    <row r="222" spans="1:6">
      <c r="A222">
        <v>516010</v>
      </c>
      <c r="B222" t="s">
        <v>166</v>
      </c>
      <c r="C222" s="20">
        <f>1122500-947500</f>
        <v>175000</v>
      </c>
      <c r="D222" s="20">
        <v>1122500</v>
      </c>
      <c r="E222" s="20">
        <v>0</v>
      </c>
      <c r="F222" s="20">
        <v>0</v>
      </c>
    </row>
    <row r="223" spans="1:6">
      <c r="A223">
        <v>516015</v>
      </c>
      <c r="B223" t="s">
        <v>117</v>
      </c>
      <c r="C223" s="20">
        <v>369000</v>
      </c>
      <c r="D223" s="20">
        <v>369000</v>
      </c>
      <c r="E223" s="20">
        <v>0</v>
      </c>
      <c r="F223" s="20">
        <v>0</v>
      </c>
    </row>
    <row r="224" spans="1:6">
      <c r="A224">
        <v>5195</v>
      </c>
      <c r="B224" t="s">
        <v>152</v>
      </c>
      <c r="C224" s="20">
        <v>22671336</v>
      </c>
      <c r="D224" s="20">
        <v>23968912</v>
      </c>
      <c r="E224" s="20">
        <v>1297576</v>
      </c>
      <c r="F224" s="20">
        <v>0</v>
      </c>
    </row>
    <row r="225" spans="1:6">
      <c r="A225">
        <v>519520</v>
      </c>
      <c r="B225" t="s">
        <v>640</v>
      </c>
      <c r="C225" s="24">
        <v>7479104</v>
      </c>
      <c r="D225" s="20">
        <v>7479104</v>
      </c>
      <c r="E225" s="20">
        <v>0</v>
      </c>
      <c r="F225" s="20">
        <v>0</v>
      </c>
    </row>
    <row r="226" spans="1:6">
      <c r="A226">
        <v>519525</v>
      </c>
      <c r="B226" t="s">
        <v>641</v>
      </c>
      <c r="C226" s="24">
        <v>6113385</v>
      </c>
      <c r="D226" s="20">
        <v>7410961</v>
      </c>
      <c r="E226" s="20">
        <v>1297576</v>
      </c>
      <c r="F226" s="20">
        <v>0</v>
      </c>
    </row>
    <row r="227" spans="1:6">
      <c r="A227">
        <v>519526</v>
      </c>
      <c r="B227" t="s">
        <v>642</v>
      </c>
      <c r="C227" s="24">
        <v>985567</v>
      </c>
      <c r="D227" s="20">
        <v>985567</v>
      </c>
      <c r="E227" s="20">
        <v>0</v>
      </c>
      <c r="F227" s="20">
        <v>0</v>
      </c>
    </row>
    <row r="228" spans="1:6">
      <c r="A228">
        <v>519530</v>
      </c>
      <c r="B228" t="s">
        <v>643</v>
      </c>
      <c r="C228" s="24">
        <v>2914331</v>
      </c>
      <c r="D228" s="20">
        <v>2914331</v>
      </c>
      <c r="E228" s="20">
        <v>0</v>
      </c>
      <c r="F228" s="20">
        <v>0</v>
      </c>
    </row>
    <row r="229" spans="1:6">
      <c r="A229">
        <v>519535</v>
      </c>
      <c r="B229" t="s">
        <v>644</v>
      </c>
      <c r="C229" s="24">
        <v>115869</v>
      </c>
      <c r="D229" s="20">
        <v>115869</v>
      </c>
      <c r="E229" s="20">
        <v>0</v>
      </c>
      <c r="F229" s="20">
        <v>0</v>
      </c>
    </row>
    <row r="230" spans="1:6">
      <c r="A230">
        <v>519545</v>
      </c>
      <c r="B230" t="s">
        <v>234</v>
      </c>
      <c r="C230" s="24">
        <v>613900</v>
      </c>
      <c r="D230" s="20">
        <v>613900</v>
      </c>
      <c r="E230" s="20">
        <v>0</v>
      </c>
      <c r="F230" s="20">
        <v>0</v>
      </c>
    </row>
    <row r="231" spans="1:6">
      <c r="A231">
        <v>519584</v>
      </c>
      <c r="B231" t="s">
        <v>645</v>
      </c>
      <c r="C231" s="24">
        <v>2222830</v>
      </c>
      <c r="D231" s="20">
        <v>2222830</v>
      </c>
      <c r="E231" s="20">
        <v>0</v>
      </c>
      <c r="F231" s="20">
        <v>0</v>
      </c>
    </row>
    <row r="232" spans="1:6">
      <c r="A232">
        <v>519585</v>
      </c>
      <c r="B232" t="s">
        <v>206</v>
      </c>
      <c r="C232" s="24">
        <v>2226350</v>
      </c>
      <c r="D232" s="20">
        <v>2226350</v>
      </c>
      <c r="E232" s="20">
        <v>0</v>
      </c>
      <c r="F232" s="20">
        <v>0</v>
      </c>
    </row>
    <row r="233" spans="1:6">
      <c r="A233">
        <v>53</v>
      </c>
      <c r="B233" t="s">
        <v>196</v>
      </c>
      <c r="C233" s="20">
        <v>46300823.969999999</v>
      </c>
      <c r="D233" s="20">
        <v>75359823.969999999</v>
      </c>
      <c r="E233" s="20">
        <v>29059000</v>
      </c>
      <c r="F233" s="20">
        <v>0</v>
      </c>
    </row>
    <row r="234" spans="1:6">
      <c r="A234">
        <v>5305</v>
      </c>
      <c r="B234" t="s">
        <v>151</v>
      </c>
      <c r="C234" s="20">
        <f>+C235+C236</f>
        <v>11706879.43</v>
      </c>
      <c r="D234" s="20">
        <v>11103679.43</v>
      </c>
      <c r="E234" s="20">
        <v>33000</v>
      </c>
      <c r="F234" s="20">
        <v>0</v>
      </c>
    </row>
    <row r="235" spans="1:6">
      <c r="A235">
        <v>530505</v>
      </c>
      <c r="B235" t="s">
        <v>197</v>
      </c>
      <c r="C235" s="57">
        <f>8018875.88+636200</f>
        <v>8655075.879999999</v>
      </c>
      <c r="D235" s="20">
        <v>8051875.8799999999</v>
      </c>
      <c r="E235" s="20">
        <v>33000</v>
      </c>
      <c r="F235" s="20">
        <v>0</v>
      </c>
    </row>
    <row r="236" spans="1:6">
      <c r="A236">
        <v>530510</v>
      </c>
      <c r="B236" t="s">
        <v>235</v>
      </c>
      <c r="C236" s="23">
        <v>3051803.55</v>
      </c>
      <c r="D236" s="20">
        <v>3051803.55</v>
      </c>
      <c r="E236" s="20">
        <v>0</v>
      </c>
      <c r="F236" s="20">
        <v>0</v>
      </c>
    </row>
    <row r="237" spans="1:6">
      <c r="A237">
        <v>5315</v>
      </c>
      <c r="B237" t="s">
        <v>207</v>
      </c>
      <c r="C237" s="23">
        <v>694128</v>
      </c>
      <c r="D237" s="20">
        <v>694128</v>
      </c>
      <c r="E237" s="20">
        <v>0</v>
      </c>
      <c r="F237" s="20">
        <v>0</v>
      </c>
    </row>
    <row r="238" spans="1:6">
      <c r="A238">
        <v>531515</v>
      </c>
      <c r="B238" t="s">
        <v>646</v>
      </c>
      <c r="C238" s="20">
        <v>694128</v>
      </c>
      <c r="D238" s="20">
        <v>694128</v>
      </c>
      <c r="E238" s="20">
        <v>0</v>
      </c>
      <c r="F238" s="20">
        <v>0</v>
      </c>
    </row>
    <row r="239" spans="1:6">
      <c r="A239">
        <v>5395</v>
      </c>
      <c r="B239" t="s">
        <v>647</v>
      </c>
      <c r="C239" s="23">
        <v>34536016.539999999</v>
      </c>
      <c r="D239" s="20">
        <v>63562016.539999999</v>
      </c>
      <c r="E239" s="20">
        <v>29026000</v>
      </c>
      <c r="F239" s="20">
        <v>0</v>
      </c>
    </row>
    <row r="240" spans="1:6">
      <c r="A240">
        <v>539510</v>
      </c>
      <c r="B240" t="s">
        <v>648</v>
      </c>
      <c r="C240" s="20">
        <v>34536016.539999999</v>
      </c>
      <c r="D240" s="20">
        <v>63562016.539999999</v>
      </c>
      <c r="E240" s="20">
        <v>29026000</v>
      </c>
      <c r="F240" s="20">
        <v>0</v>
      </c>
    </row>
    <row r="241" spans="1:6">
      <c r="A241">
        <v>8</v>
      </c>
      <c r="B241" t="s">
        <v>208</v>
      </c>
      <c r="C241" s="20">
        <v>0</v>
      </c>
      <c r="D241" s="20">
        <v>87106605</v>
      </c>
      <c r="E241" s="20">
        <v>87106605</v>
      </c>
      <c r="F241" s="20">
        <v>0</v>
      </c>
    </row>
    <row r="242" spans="1:6">
      <c r="A242">
        <v>83</v>
      </c>
      <c r="B242" t="s">
        <v>209</v>
      </c>
      <c r="C242" s="20">
        <v>39291385</v>
      </c>
      <c r="D242" s="20">
        <v>49622653</v>
      </c>
      <c r="E242" s="20">
        <v>47402887</v>
      </c>
      <c r="F242" s="20">
        <v>37071619</v>
      </c>
    </row>
    <row r="243" spans="1:6">
      <c r="B243" t="s">
        <v>649</v>
      </c>
      <c r="C243" s="20">
        <v>16876917</v>
      </c>
      <c r="D243" s="20">
        <v>15610617</v>
      </c>
      <c r="E243" s="20">
        <v>0</v>
      </c>
      <c r="F243" s="20">
        <v>1266300</v>
      </c>
    </row>
    <row r="244" spans="1:6">
      <c r="A244">
        <v>831520</v>
      </c>
      <c r="B244" t="s">
        <v>166</v>
      </c>
      <c r="C244" s="20">
        <v>4462308</v>
      </c>
      <c r="D244" s="20">
        <v>3624508</v>
      </c>
      <c r="E244" s="20">
        <v>0</v>
      </c>
      <c r="F244" s="20">
        <v>837800</v>
      </c>
    </row>
    <row r="245" spans="1:6">
      <c r="A245">
        <v>831524</v>
      </c>
      <c r="B245" t="s">
        <v>117</v>
      </c>
      <c r="C245" s="20">
        <v>8028722</v>
      </c>
      <c r="D245" s="20">
        <v>7600222</v>
      </c>
      <c r="E245" s="20">
        <v>0</v>
      </c>
      <c r="F245" s="20">
        <v>428500</v>
      </c>
    </row>
    <row r="246" spans="1:6">
      <c r="A246">
        <v>831528</v>
      </c>
      <c r="B246" t="s">
        <v>170</v>
      </c>
      <c r="C246" s="20">
        <v>3393887</v>
      </c>
      <c r="D246" s="20">
        <v>3393887</v>
      </c>
      <c r="E246" s="20">
        <v>0</v>
      </c>
      <c r="F246" s="20">
        <v>0</v>
      </c>
    </row>
    <row r="247" spans="1:6">
      <c r="A247">
        <v>831530</v>
      </c>
      <c r="B247" t="s">
        <v>212</v>
      </c>
      <c r="C247" s="20">
        <v>992000</v>
      </c>
      <c r="D247" s="20">
        <v>992000</v>
      </c>
      <c r="E247" s="20">
        <v>0</v>
      </c>
      <c r="F247" s="20">
        <v>0</v>
      </c>
    </row>
    <row r="248" spans="1:6">
      <c r="A248">
        <v>8395</v>
      </c>
      <c r="B248" t="s">
        <v>650</v>
      </c>
      <c r="C248" s="20">
        <v>22414468</v>
      </c>
      <c r="D248" s="20">
        <v>34012036</v>
      </c>
      <c r="E248" s="20">
        <v>47402887</v>
      </c>
      <c r="F248" s="20">
        <v>35805319</v>
      </c>
    </row>
    <row r="249" spans="1:6">
      <c r="A249">
        <v>839525</v>
      </c>
      <c r="B249" t="s">
        <v>651</v>
      </c>
      <c r="C249" s="20">
        <v>22414468</v>
      </c>
      <c r="D249" s="20">
        <v>34012036</v>
      </c>
      <c r="E249" s="20">
        <v>37483952</v>
      </c>
      <c r="F249" s="20">
        <v>25886384</v>
      </c>
    </row>
    <row r="250" spans="1:6">
      <c r="A250">
        <v>839595</v>
      </c>
      <c r="B250" t="s">
        <v>210</v>
      </c>
      <c r="C250" s="20">
        <v>0</v>
      </c>
      <c r="D250" s="20">
        <v>0</v>
      </c>
      <c r="E250" s="20">
        <v>9918935</v>
      </c>
      <c r="F250" s="20">
        <v>9918935</v>
      </c>
    </row>
    <row r="251" spans="1:6">
      <c r="A251">
        <v>83959505</v>
      </c>
      <c r="B251" t="s">
        <v>211</v>
      </c>
      <c r="C251" s="20">
        <v>0</v>
      </c>
      <c r="D251" s="20">
        <v>0</v>
      </c>
      <c r="E251" s="20">
        <v>2138308</v>
      </c>
      <c r="F251" s="20">
        <v>2138308</v>
      </c>
    </row>
    <row r="252" spans="1:6">
      <c r="A252">
        <v>83959510</v>
      </c>
      <c r="B252" t="s">
        <v>169</v>
      </c>
      <c r="C252" s="20">
        <v>0</v>
      </c>
      <c r="D252" s="20">
        <v>0</v>
      </c>
      <c r="E252" s="20">
        <v>4714740</v>
      </c>
      <c r="F252" s="20">
        <v>4714740</v>
      </c>
    </row>
    <row r="253" spans="1:6">
      <c r="A253">
        <v>83959515</v>
      </c>
      <c r="B253" t="s">
        <v>652</v>
      </c>
      <c r="C253" s="20">
        <v>0</v>
      </c>
      <c r="D253" s="20">
        <v>0</v>
      </c>
      <c r="E253" s="20">
        <v>2073887</v>
      </c>
      <c r="F253" s="20">
        <v>2073887</v>
      </c>
    </row>
    <row r="254" spans="1:6">
      <c r="A254">
        <v>83959520</v>
      </c>
      <c r="B254" t="s">
        <v>212</v>
      </c>
      <c r="C254" s="20">
        <v>0</v>
      </c>
      <c r="D254" s="20">
        <v>0</v>
      </c>
      <c r="E254" s="20">
        <v>992000</v>
      </c>
      <c r="F254" s="20">
        <v>992000</v>
      </c>
    </row>
    <row r="255" spans="1:6">
      <c r="A255">
        <v>86</v>
      </c>
      <c r="B255" t="s">
        <v>213</v>
      </c>
      <c r="C255" s="20">
        <v>-39291385</v>
      </c>
      <c r="D255" s="20">
        <v>37483952</v>
      </c>
      <c r="E255" s="20">
        <v>39703718</v>
      </c>
      <c r="F255" s="20">
        <v>-37071619</v>
      </c>
    </row>
    <row r="256" spans="1:6">
      <c r="A256">
        <v>8601</v>
      </c>
      <c r="B256" t="s">
        <v>653</v>
      </c>
      <c r="C256" s="20">
        <v>-16876917</v>
      </c>
      <c r="D256" s="20">
        <v>0</v>
      </c>
      <c r="E256" s="20">
        <v>5691682</v>
      </c>
      <c r="F256" s="20">
        <v>-11185235</v>
      </c>
    </row>
    <row r="257" spans="1:6">
      <c r="A257">
        <v>860105</v>
      </c>
      <c r="B257" t="s">
        <v>211</v>
      </c>
      <c r="C257" s="20">
        <v>-4651808</v>
      </c>
      <c r="D257" s="20">
        <v>0</v>
      </c>
      <c r="E257" s="20">
        <v>1486200</v>
      </c>
      <c r="F257" s="20">
        <v>-3165608</v>
      </c>
    </row>
    <row r="258" spans="1:6">
      <c r="A258">
        <v>860110</v>
      </c>
      <c r="B258" t="s">
        <v>169</v>
      </c>
      <c r="C258" s="20">
        <v>-7839222</v>
      </c>
      <c r="D258" s="20">
        <v>0</v>
      </c>
      <c r="E258" s="20">
        <v>2885482</v>
      </c>
      <c r="F258" s="20">
        <v>-4953740</v>
      </c>
    </row>
    <row r="259" spans="1:6">
      <c r="A259">
        <v>860115</v>
      </c>
      <c r="B259" t="s">
        <v>214</v>
      </c>
      <c r="C259" s="20">
        <v>-3393887</v>
      </c>
      <c r="D259" s="20">
        <v>0</v>
      </c>
      <c r="E259" s="20">
        <v>1320000</v>
      </c>
      <c r="F259" s="20">
        <v>-2073887</v>
      </c>
    </row>
    <row r="260" spans="1:6">
      <c r="A260">
        <v>860120</v>
      </c>
      <c r="B260" t="s">
        <v>212</v>
      </c>
      <c r="C260" s="20">
        <v>-992000</v>
      </c>
      <c r="D260" s="20">
        <v>0</v>
      </c>
      <c r="E260" s="20">
        <v>0</v>
      </c>
      <c r="F260" s="20">
        <v>-992000</v>
      </c>
    </row>
    <row r="261" spans="1:6">
      <c r="B261" t="s">
        <v>650</v>
      </c>
      <c r="C261" s="20">
        <v>-22414468</v>
      </c>
      <c r="D261" s="20">
        <v>37483952</v>
      </c>
      <c r="E261" s="20">
        <v>34012036</v>
      </c>
      <c r="F261" s="20">
        <v>-25886384</v>
      </c>
    </row>
    <row r="262" spans="1:6">
      <c r="A262">
        <v>869525</v>
      </c>
      <c r="B262" t="s">
        <v>651</v>
      </c>
      <c r="C262" s="20">
        <v>-22414468</v>
      </c>
      <c r="D262" s="20">
        <v>37483952</v>
      </c>
      <c r="E262" s="20">
        <v>34012036</v>
      </c>
      <c r="F262" s="20">
        <v>-25886384</v>
      </c>
    </row>
    <row r="263" spans="1:6">
      <c r="A263">
        <v>9</v>
      </c>
      <c r="B263" t="s">
        <v>208</v>
      </c>
      <c r="C263" s="20">
        <v>0</v>
      </c>
      <c r="D263" s="20">
        <v>22307690</v>
      </c>
      <c r="E263" s="20">
        <v>22307690</v>
      </c>
      <c r="F263" s="20">
        <v>0</v>
      </c>
    </row>
    <row r="264" spans="1:6">
      <c r="A264">
        <v>91</v>
      </c>
      <c r="B264" t="s">
        <v>215</v>
      </c>
      <c r="C264" s="20">
        <v>0</v>
      </c>
      <c r="D264" s="20">
        <v>22307690</v>
      </c>
      <c r="E264" s="20">
        <v>0</v>
      </c>
      <c r="F264" s="20">
        <v>22307690</v>
      </c>
    </row>
    <row r="265" spans="1:6">
      <c r="A265">
        <v>9120</v>
      </c>
      <c r="B265" t="s">
        <v>216</v>
      </c>
      <c r="C265" s="20">
        <v>0</v>
      </c>
      <c r="D265" s="20">
        <v>22307690</v>
      </c>
      <c r="E265" s="20">
        <v>0</v>
      </c>
      <c r="F265" s="20">
        <v>22307690</v>
      </c>
    </row>
    <row r="266" spans="1:6">
      <c r="A266">
        <v>912010</v>
      </c>
      <c r="B266" t="s">
        <v>217</v>
      </c>
      <c r="C266" s="20">
        <v>0</v>
      </c>
      <c r="D266" s="20">
        <v>22307690</v>
      </c>
      <c r="E266" s="20">
        <v>0</v>
      </c>
      <c r="F266" s="20">
        <v>22307690</v>
      </c>
    </row>
    <row r="267" spans="1:6">
      <c r="A267">
        <v>96</v>
      </c>
      <c r="B267" t="s">
        <v>654</v>
      </c>
      <c r="C267" s="20">
        <v>0</v>
      </c>
      <c r="D267" s="20">
        <v>0</v>
      </c>
      <c r="E267" s="20">
        <v>22307690</v>
      </c>
      <c r="F267" s="20">
        <v>-22307690</v>
      </c>
    </row>
    <row r="268" spans="1:6">
      <c r="A268">
        <v>9601</v>
      </c>
      <c r="B268" t="s">
        <v>210</v>
      </c>
      <c r="C268" s="20">
        <v>0</v>
      </c>
      <c r="D268" s="20">
        <v>0</v>
      </c>
      <c r="E268" s="20">
        <v>22307690</v>
      </c>
      <c r="F268" s="20">
        <v>-22307690</v>
      </c>
    </row>
    <row r="269" spans="1:6">
      <c r="A269">
        <v>960110</v>
      </c>
      <c r="B269" t="s">
        <v>218</v>
      </c>
      <c r="C269" s="20">
        <v>0</v>
      </c>
      <c r="D269" s="20">
        <v>0</v>
      </c>
      <c r="E269" s="20">
        <v>22307690</v>
      </c>
      <c r="F269" s="20">
        <v>-22307690</v>
      </c>
    </row>
    <row r="270" spans="1:6">
      <c r="B270" t="s">
        <v>655</v>
      </c>
      <c r="C270" s="20">
        <v>1157758435.74</v>
      </c>
      <c r="D270" s="20">
        <v>3476839166.9899998</v>
      </c>
      <c r="E270" s="20">
        <v>2688712896.1999998</v>
      </c>
      <c r="F270" s="20">
        <v>369632164.94999999</v>
      </c>
    </row>
    <row r="271" spans="1:6">
      <c r="B271" t="s">
        <v>656</v>
      </c>
      <c r="C271" s="20">
        <v>1157758435.74</v>
      </c>
      <c r="D271" s="20">
        <v>1169962767.9200001</v>
      </c>
      <c r="E271" s="20">
        <v>1958089038.71</v>
      </c>
      <c r="F271" s="20">
        <v>369632164.94999999</v>
      </c>
    </row>
  </sheetData>
  <autoFilter ref="A1:E27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="85" zoomScaleNormal="85" workbookViewId="0">
      <selection activeCell="K44" sqref="K44"/>
    </sheetView>
  </sheetViews>
  <sheetFormatPr baseColWidth="10" defaultRowHeight="14.25"/>
  <cols>
    <col min="1" max="1" width="2.5703125" style="2" customWidth="1"/>
    <col min="2" max="2" width="3.140625" style="2" customWidth="1"/>
    <col min="3" max="3" width="48.85546875" style="2" customWidth="1"/>
    <col min="4" max="4" width="8.85546875" style="3" customWidth="1"/>
    <col min="5" max="5" width="16.42578125" style="3" bestFit="1" customWidth="1"/>
    <col min="6" max="6" width="3.7109375" style="3" customWidth="1"/>
    <col min="7" max="7" width="16.42578125" style="2" bestFit="1" customWidth="1"/>
    <col min="8" max="8" width="16.140625" style="2" customWidth="1"/>
    <col min="9" max="9" width="8.42578125" style="2" bestFit="1" customWidth="1"/>
    <col min="10" max="10" width="16.42578125" style="2" bestFit="1" customWidth="1"/>
    <col min="11" max="11" width="18.140625" style="2" bestFit="1" customWidth="1"/>
    <col min="12" max="16384" width="11.42578125" style="2"/>
  </cols>
  <sheetData>
    <row r="1" spans="1:10">
      <c r="A1" s="1" t="s">
        <v>223</v>
      </c>
      <c r="B1" s="1"/>
      <c r="C1" s="1"/>
      <c r="D1" s="1"/>
      <c r="E1" s="1"/>
      <c r="F1" s="1"/>
      <c r="G1" s="1"/>
      <c r="H1" s="1"/>
      <c r="I1" s="1"/>
    </row>
    <row r="2" spans="1:10">
      <c r="A2" s="1" t="s">
        <v>224</v>
      </c>
      <c r="B2" s="1"/>
      <c r="C2" s="1"/>
      <c r="D2" s="1"/>
      <c r="E2" s="1"/>
      <c r="F2" s="1"/>
      <c r="G2" s="1"/>
      <c r="H2" s="1"/>
      <c r="I2" s="1"/>
    </row>
    <row r="3" spans="1:10">
      <c r="A3" s="1" t="s">
        <v>119</v>
      </c>
      <c r="B3" s="1"/>
      <c r="C3" s="1"/>
      <c r="D3" s="1"/>
      <c r="E3" s="1"/>
      <c r="F3" s="1"/>
      <c r="G3" s="1"/>
      <c r="H3" s="1"/>
      <c r="I3" s="1"/>
    </row>
    <row r="5" spans="1:10">
      <c r="E5" s="14" t="s">
        <v>226</v>
      </c>
      <c r="F5" s="14"/>
      <c r="G5" s="14"/>
    </row>
    <row r="6" spans="1:10">
      <c r="E6" s="14"/>
      <c r="F6" s="14"/>
      <c r="G6" s="14"/>
    </row>
    <row r="7" spans="1:10">
      <c r="C7" s="10" t="s">
        <v>120</v>
      </c>
      <c r="D7" s="11" t="s">
        <v>121</v>
      </c>
      <c r="E7" s="11">
        <v>2012</v>
      </c>
      <c r="F7" s="11"/>
      <c r="G7" s="11">
        <v>2011</v>
      </c>
      <c r="H7" s="17" t="s">
        <v>238</v>
      </c>
      <c r="I7" s="17" t="s">
        <v>246</v>
      </c>
    </row>
    <row r="8" spans="1:10" ht="9" customHeight="1">
      <c r="E8" s="2"/>
    </row>
    <row r="9" spans="1:10">
      <c r="A9" s="2" t="s">
        <v>122</v>
      </c>
      <c r="E9" s="7"/>
      <c r="G9" s="7"/>
    </row>
    <row r="10" spans="1:10">
      <c r="B10" s="2" t="s">
        <v>666</v>
      </c>
      <c r="D10" s="3">
        <v>4</v>
      </c>
      <c r="E10" s="4">
        <f>+'Trial Balance'!C3</f>
        <v>38199035.310000002</v>
      </c>
      <c r="G10" s="4">
        <v>82204192.950000003</v>
      </c>
      <c r="H10" s="4">
        <f>+E10-G10</f>
        <v>-44005157.640000001</v>
      </c>
      <c r="I10" s="16">
        <f>+(E10-G10)/G10</f>
        <v>-0.53531524440323575</v>
      </c>
    </row>
    <row r="11" spans="1:10">
      <c r="B11" s="2" t="s">
        <v>667</v>
      </c>
      <c r="D11" s="3">
        <v>5</v>
      </c>
      <c r="E11" s="4">
        <f>+'Trial Balance'!C16</f>
        <v>39473201.460000001</v>
      </c>
      <c r="G11" s="4">
        <v>0</v>
      </c>
      <c r="H11" s="4">
        <f>+E11-G11</f>
        <v>39473201.460000001</v>
      </c>
      <c r="I11" s="16">
        <v>0</v>
      </c>
    </row>
    <row r="12" spans="1:10">
      <c r="B12" s="2" t="s">
        <v>221</v>
      </c>
      <c r="D12" s="3">
        <v>6</v>
      </c>
      <c r="E12" s="4">
        <f>+'Trial Balance'!C21</f>
        <v>202145173</v>
      </c>
      <c r="G12" s="4">
        <v>185878836</v>
      </c>
      <c r="H12" s="4">
        <f t="shared" ref="H12:H42" si="0">+E12-G12</f>
        <v>16266337</v>
      </c>
      <c r="I12" s="16">
        <f t="shared" ref="I12:I42" si="1">+(E12-G12)/G12</f>
        <v>8.7510430719503748E-2</v>
      </c>
    </row>
    <row r="13" spans="1:10">
      <c r="B13" s="2" t="s">
        <v>277</v>
      </c>
      <c r="E13" s="4">
        <f>+'Trial Balance'!C36</f>
        <v>6619390</v>
      </c>
      <c r="G13" s="4">
        <v>785189</v>
      </c>
      <c r="H13" s="4">
        <f t="shared" si="0"/>
        <v>5834201</v>
      </c>
      <c r="I13" s="16">
        <f t="shared" si="1"/>
        <v>7.4303142300770899</v>
      </c>
    </row>
    <row r="14" spans="1:10">
      <c r="B14" s="2" t="s">
        <v>219</v>
      </c>
      <c r="E14" s="5">
        <f>+'Trial Balance'!C91</f>
        <v>26739464</v>
      </c>
      <c r="G14" s="5">
        <v>8934947</v>
      </c>
      <c r="H14" s="5">
        <f t="shared" si="0"/>
        <v>17804517</v>
      </c>
      <c r="I14" s="31">
        <f t="shared" si="1"/>
        <v>1.9926830008057126</v>
      </c>
      <c r="J14" s="7"/>
    </row>
    <row r="15" spans="1:10">
      <c r="C15" s="2" t="s">
        <v>123</v>
      </c>
      <c r="E15" s="5">
        <f>SUM(E10:E14)</f>
        <v>313176263.76999998</v>
      </c>
      <c r="G15" s="5">
        <f>SUM(G10:G14)</f>
        <v>277803164.94999999</v>
      </c>
      <c r="H15" s="5">
        <f t="shared" si="0"/>
        <v>35373098.819999993</v>
      </c>
      <c r="I15" s="31">
        <f t="shared" si="1"/>
        <v>0.12733151843812351</v>
      </c>
    </row>
    <row r="16" spans="1:10">
      <c r="E16" s="5"/>
      <c r="G16" s="5"/>
      <c r="H16" s="5"/>
      <c r="I16" s="16"/>
    </row>
    <row r="17" spans="1:12">
      <c r="B17" s="2" t="s">
        <v>222</v>
      </c>
      <c r="D17" s="3">
        <v>7</v>
      </c>
      <c r="E17" s="4">
        <f>+'Trial Balance'!C33+'Trial Balance'!C96</f>
        <v>63575000</v>
      </c>
      <c r="G17" s="4">
        <v>91829000</v>
      </c>
      <c r="H17" s="4">
        <f t="shared" ref="H17:H20" si="2">+E17-G17</f>
        <v>-28254000</v>
      </c>
      <c r="I17" s="16">
        <f t="shared" ref="I17" si="3">+(E17-G17)/G17</f>
        <v>-0.30768058020886646</v>
      </c>
    </row>
    <row r="18" spans="1:12">
      <c r="E18" s="4"/>
      <c r="G18" s="4"/>
      <c r="H18" s="4"/>
      <c r="I18" s="16"/>
    </row>
    <row r="19" spans="1:12">
      <c r="B19" s="2" t="s">
        <v>659</v>
      </c>
      <c r="E19" s="4"/>
      <c r="G19" s="4"/>
      <c r="H19" s="4">
        <f t="shared" si="2"/>
        <v>0</v>
      </c>
      <c r="I19" s="16">
        <v>0</v>
      </c>
    </row>
    <row r="20" spans="1:12" ht="16.5">
      <c r="C20" s="2" t="s">
        <v>905</v>
      </c>
      <c r="E20" s="5">
        <f>+'Trial Balance'!C38</f>
        <v>28973559</v>
      </c>
      <c r="G20" s="5">
        <v>0</v>
      </c>
      <c r="H20" s="28">
        <f t="shared" si="2"/>
        <v>28973559</v>
      </c>
      <c r="I20" s="16">
        <v>0</v>
      </c>
    </row>
    <row r="21" spans="1:12" ht="19.5">
      <c r="C21" s="50" t="s">
        <v>135</v>
      </c>
      <c r="D21" s="51"/>
      <c r="E21" s="53">
        <f>SUM(E15:E20)</f>
        <v>405724822.76999998</v>
      </c>
      <c r="F21" s="58"/>
      <c r="G21" s="53">
        <f>SUM(G15:G20)</f>
        <v>369632164.94999999</v>
      </c>
      <c r="H21" s="53">
        <f t="shared" si="0"/>
        <v>36092657.819999993</v>
      </c>
      <c r="I21" s="52">
        <f t="shared" si="1"/>
        <v>9.7644797294310776E-2</v>
      </c>
    </row>
    <row r="22" spans="1:12" ht="16.5">
      <c r="E22" s="8"/>
      <c r="G22" s="8"/>
      <c r="H22" s="33">
        <f t="shared" si="0"/>
        <v>0</v>
      </c>
      <c r="I22" s="16"/>
    </row>
    <row r="23" spans="1:12">
      <c r="C23" s="2" t="s">
        <v>124</v>
      </c>
      <c r="E23" s="2"/>
      <c r="I23" s="16"/>
      <c r="J23" s="4"/>
      <c r="K23" s="4"/>
      <c r="L23" s="4"/>
    </row>
    <row r="24" spans="1:12">
      <c r="A24" s="2" t="s">
        <v>125</v>
      </c>
      <c r="E24" s="2"/>
      <c r="I24" s="16"/>
      <c r="J24" s="15"/>
      <c r="K24" s="4"/>
      <c r="L24" s="4"/>
    </row>
    <row r="25" spans="1:12">
      <c r="B25" s="2" t="s">
        <v>126</v>
      </c>
      <c r="D25" s="3">
        <v>8</v>
      </c>
      <c r="E25" s="4">
        <f>+'Trial Balance'!C101+'Trial Balance'!C110</f>
        <v>212797750</v>
      </c>
      <c r="G25" s="4">
        <v>289039289</v>
      </c>
      <c r="H25" s="4">
        <f t="shared" si="0"/>
        <v>-76241539</v>
      </c>
      <c r="I25" s="16">
        <f t="shared" si="1"/>
        <v>-0.26377569382963711</v>
      </c>
      <c r="J25" s="4"/>
      <c r="K25" s="4"/>
      <c r="L25" s="4"/>
    </row>
    <row r="26" spans="1:12">
      <c r="B26" s="2" t="s">
        <v>127</v>
      </c>
      <c r="D26" s="3">
        <v>9</v>
      </c>
      <c r="E26" s="4">
        <f>+'Trial Balance'!C123</f>
        <v>10320000</v>
      </c>
      <c r="G26" s="4">
        <v>19680782</v>
      </c>
      <c r="H26" s="4">
        <f t="shared" si="0"/>
        <v>-9360782</v>
      </c>
      <c r="I26" s="16">
        <v>0</v>
      </c>
      <c r="J26" s="4"/>
      <c r="K26" s="4"/>
      <c r="L26" s="4"/>
    </row>
    <row r="27" spans="1:12">
      <c r="B27" s="2" t="s">
        <v>4</v>
      </c>
      <c r="E27" s="4">
        <f>+'Trial Balance'!C128</f>
        <v>4547718</v>
      </c>
      <c r="G27" s="4">
        <v>2216222</v>
      </c>
      <c r="H27" s="4">
        <f t="shared" si="0"/>
        <v>2331496</v>
      </c>
      <c r="I27" s="16">
        <f t="shared" si="1"/>
        <v>1.0520137423055993</v>
      </c>
      <c r="J27" s="4"/>
      <c r="K27" s="4"/>
      <c r="L27" s="4"/>
    </row>
    <row r="28" spans="1:12">
      <c r="B28" s="2" t="s">
        <v>128</v>
      </c>
      <c r="D28" s="3">
        <v>10</v>
      </c>
      <c r="E28" s="5">
        <f>+'Trial Balance'!C115+'Trial Balance'!C132</f>
        <v>44795101</v>
      </c>
      <c r="G28" s="5">
        <v>61382607</v>
      </c>
      <c r="H28" s="5">
        <f t="shared" si="0"/>
        <v>-16587506</v>
      </c>
      <c r="I28" s="31">
        <f t="shared" si="1"/>
        <v>-0.27023137026421834</v>
      </c>
      <c r="J28" s="4"/>
      <c r="K28" s="4"/>
      <c r="L28" s="4"/>
    </row>
    <row r="29" spans="1:12">
      <c r="C29" s="2" t="s">
        <v>129</v>
      </c>
      <c r="E29" s="5">
        <f>SUM(E25:E28)</f>
        <v>272460569</v>
      </c>
      <c r="G29" s="5">
        <f>SUM(G25:G28)</f>
        <v>372318900</v>
      </c>
      <c r="H29" s="5">
        <f t="shared" si="0"/>
        <v>-99858331</v>
      </c>
      <c r="I29" s="31">
        <f t="shared" si="1"/>
        <v>-0.26820645151239975</v>
      </c>
      <c r="J29" s="4"/>
      <c r="K29" s="4"/>
      <c r="L29" s="4"/>
    </row>
    <row r="30" spans="1:12">
      <c r="E30" s="5"/>
      <c r="G30" s="5"/>
      <c r="H30" s="5"/>
      <c r="I30" s="16"/>
      <c r="J30" s="4"/>
      <c r="K30" s="4"/>
      <c r="L30" s="4"/>
    </row>
    <row r="31" spans="1:12" ht="17.25">
      <c r="C31" s="50" t="s">
        <v>130</v>
      </c>
      <c r="D31" s="51"/>
      <c r="E31" s="53">
        <f>+E29</f>
        <v>272460569</v>
      </c>
      <c r="F31" s="51"/>
      <c r="G31" s="53">
        <f>+G29</f>
        <v>372318900</v>
      </c>
      <c r="H31" s="53">
        <f t="shared" si="0"/>
        <v>-99858331</v>
      </c>
      <c r="I31" s="52">
        <f t="shared" si="1"/>
        <v>-0.26820645151239975</v>
      </c>
      <c r="J31" s="4"/>
      <c r="K31" s="4"/>
      <c r="L31" s="4"/>
    </row>
    <row r="32" spans="1:12">
      <c r="E32" s="6"/>
      <c r="G32" s="6"/>
      <c r="H32" s="6"/>
      <c r="I32" s="16"/>
      <c r="J32" s="4"/>
      <c r="K32" s="4"/>
      <c r="L32" s="4"/>
    </row>
    <row r="33" spans="1:12">
      <c r="A33" s="2" t="s">
        <v>131</v>
      </c>
      <c r="D33" s="11"/>
      <c r="E33" s="12"/>
      <c r="F33" s="11"/>
      <c r="G33" s="12"/>
      <c r="H33" s="12"/>
      <c r="I33" s="16"/>
      <c r="J33" s="4"/>
      <c r="K33" s="4"/>
      <c r="L33" s="4"/>
    </row>
    <row r="34" spans="1:12" ht="9" customHeight="1">
      <c r="D34" s="11"/>
      <c r="E34" s="12"/>
      <c r="F34" s="11"/>
      <c r="G34" s="12"/>
      <c r="H34" s="12"/>
      <c r="I34" s="16"/>
      <c r="J34" s="4"/>
      <c r="K34" s="4"/>
      <c r="L34" s="4"/>
    </row>
    <row r="35" spans="1:12">
      <c r="C35" s="2" t="s">
        <v>136</v>
      </c>
      <c r="D35" s="11"/>
      <c r="E35" s="4">
        <f>+'Trial Balance'!C143</f>
        <v>6459000</v>
      </c>
      <c r="F35" s="11"/>
      <c r="G35" s="4">
        <v>24893412</v>
      </c>
      <c r="H35" s="4">
        <f t="shared" si="0"/>
        <v>-18434412</v>
      </c>
      <c r="I35" s="16">
        <f t="shared" si="1"/>
        <v>-0.74053376049856079</v>
      </c>
      <c r="J35" s="4"/>
      <c r="K35" s="4"/>
      <c r="L35" s="4"/>
    </row>
    <row r="36" spans="1:12">
      <c r="C36" s="2" t="s">
        <v>668</v>
      </c>
      <c r="D36" s="11"/>
      <c r="E36" s="4">
        <f>+'EE RR'!F41</f>
        <v>127611708.81999993</v>
      </c>
      <c r="F36" s="11"/>
      <c r="G36" s="4">
        <f>+'EE RR'!H41</f>
        <v>-4661716.2300000191</v>
      </c>
      <c r="H36" s="4">
        <f t="shared" si="0"/>
        <v>132273425.04999995</v>
      </c>
      <c r="I36" s="16">
        <f t="shared" si="1"/>
        <v>-28.374405159792278</v>
      </c>
      <c r="K36" s="7"/>
    </row>
    <row r="37" spans="1:12">
      <c r="C37" s="2" t="s">
        <v>294</v>
      </c>
      <c r="D37" s="11"/>
      <c r="E37" s="4">
        <f>+'Trial Balance'!C147</f>
        <v>-806455.05000000075</v>
      </c>
      <c r="G37" s="4">
        <v>-59671943.129999898</v>
      </c>
      <c r="H37" s="4">
        <f t="shared" si="0"/>
        <v>58865488.079999894</v>
      </c>
      <c r="I37" s="16">
        <f t="shared" si="1"/>
        <v>-0.98648518872189095</v>
      </c>
      <c r="K37" s="7"/>
    </row>
    <row r="38" spans="1:12" ht="16.5">
      <c r="C38" s="2" t="s">
        <v>293</v>
      </c>
      <c r="D38" s="3">
        <v>11</v>
      </c>
      <c r="E38" s="5">
        <v>0</v>
      </c>
      <c r="F38" s="11"/>
      <c r="G38" s="5">
        <v>36753512</v>
      </c>
      <c r="H38" s="28">
        <f t="shared" ref="H38" si="4">+E38-G38</f>
        <v>-36753512</v>
      </c>
      <c r="I38" s="32">
        <v>0</v>
      </c>
      <c r="K38" s="7"/>
    </row>
    <row r="39" spans="1:12">
      <c r="D39" s="11"/>
      <c r="E39" s="4"/>
      <c r="F39" s="11"/>
      <c r="G39" s="4"/>
      <c r="H39" s="4"/>
      <c r="I39" s="16"/>
      <c r="K39" s="7"/>
    </row>
    <row r="40" spans="1:12" ht="17.25">
      <c r="C40" s="50" t="s">
        <v>132</v>
      </c>
      <c r="D40" s="54"/>
      <c r="E40" s="53">
        <f>SUM(E35:E39)</f>
        <v>133264253.76999994</v>
      </c>
      <c r="F40" s="54"/>
      <c r="G40" s="53">
        <f>SUM(G35:G39)</f>
        <v>-2686735.3599999174</v>
      </c>
      <c r="H40" s="53">
        <f t="shared" si="0"/>
        <v>135950989.12999985</v>
      </c>
      <c r="I40" s="52">
        <f t="shared" si="1"/>
        <v>-50.600811361638542</v>
      </c>
    </row>
    <row r="41" spans="1:12" ht="17.25">
      <c r="C41" s="50"/>
      <c r="D41" s="54"/>
      <c r="E41" s="53"/>
      <c r="F41" s="54"/>
      <c r="G41" s="53"/>
      <c r="H41" s="55">
        <f t="shared" si="0"/>
        <v>0</v>
      </c>
      <c r="I41" s="52"/>
      <c r="K41" s="7"/>
    </row>
    <row r="42" spans="1:12" ht="17.25">
      <c r="C42" s="56" t="s">
        <v>133</v>
      </c>
      <c r="D42" s="51"/>
      <c r="E42" s="53">
        <f>+E40+E31</f>
        <v>405724822.76999992</v>
      </c>
      <c r="F42" s="51"/>
      <c r="G42" s="53">
        <f>+G40+G31</f>
        <v>369632164.6400001</v>
      </c>
      <c r="H42" s="53">
        <f t="shared" si="0"/>
        <v>36092658.129999816</v>
      </c>
      <c r="I42" s="52">
        <f t="shared" si="1"/>
        <v>9.764479821487379E-2</v>
      </c>
      <c r="K42" s="7"/>
    </row>
    <row r="43" spans="1:12">
      <c r="E43" s="4"/>
      <c r="G43" s="4"/>
      <c r="H43" s="4"/>
      <c r="I43" s="25"/>
      <c r="L43" s="25"/>
    </row>
    <row r="44" spans="1:12" ht="16.5">
      <c r="E44" s="8"/>
      <c r="G44" s="8"/>
      <c r="H44" s="8"/>
    </row>
    <row r="46" spans="1:12">
      <c r="C46" s="2" t="s">
        <v>134</v>
      </c>
    </row>
    <row r="52" spans="2:8">
      <c r="B52" s="18" t="s">
        <v>278</v>
      </c>
      <c r="D52" s="18" t="s">
        <v>240</v>
      </c>
      <c r="G52" s="3"/>
      <c r="H52" s="19" t="s">
        <v>911</v>
      </c>
    </row>
    <row r="53" spans="2:8">
      <c r="B53" s="18" t="s">
        <v>239</v>
      </c>
      <c r="D53" s="18" t="s">
        <v>241</v>
      </c>
      <c r="G53" s="3"/>
      <c r="H53" s="19" t="s">
        <v>243</v>
      </c>
    </row>
    <row r="54" spans="2:8">
      <c r="B54" s="18" t="s">
        <v>279</v>
      </c>
      <c r="D54" s="18" t="s">
        <v>242</v>
      </c>
      <c r="G54" s="3"/>
      <c r="H54" s="19" t="s">
        <v>912</v>
      </c>
    </row>
    <row r="55" spans="2:8">
      <c r="D55" s="2"/>
      <c r="G55" s="3"/>
      <c r="H55" s="19" t="s">
        <v>244</v>
      </c>
    </row>
    <row r="57" spans="2:8">
      <c r="B57" s="3"/>
      <c r="G57" s="13"/>
    </row>
  </sheetData>
  <phoneticPr fontId="4" type="noConversion"/>
  <printOptions horizontalCentered="1"/>
  <pageMargins left="0.59055118110236227" right="0.59055118110236227" top="0.98425196850393704" bottom="0.59055118110236227" header="0" footer="0"/>
  <pageSetup scale="85" orientation="portrait" horizontalDpi="30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4" zoomScale="85" zoomScaleNormal="85" workbookViewId="0">
      <selection activeCell="I49" sqref="I49:I52"/>
    </sheetView>
  </sheetViews>
  <sheetFormatPr baseColWidth="10" defaultRowHeight="14.25"/>
  <cols>
    <col min="1" max="1" width="2.42578125" style="2" customWidth="1"/>
    <col min="2" max="3" width="2.28515625" style="2" customWidth="1"/>
    <col min="4" max="4" width="36.140625" style="2" customWidth="1"/>
    <col min="5" max="5" width="6.85546875" style="3" bestFit="1" customWidth="1"/>
    <col min="6" max="6" width="19.28515625" style="3" bestFit="1" customWidth="1"/>
    <col min="7" max="7" width="3.140625" style="3" customWidth="1"/>
    <col min="8" max="8" width="17.140625" style="2" bestFit="1" customWidth="1"/>
    <col min="9" max="9" width="17.28515625" style="2" customWidth="1"/>
    <col min="10" max="10" width="8.85546875" style="2" bestFit="1" customWidth="1"/>
    <col min="11" max="11" width="14.7109375" style="2" bestFit="1" customWidth="1"/>
    <col min="12" max="12" width="15.140625" style="2" bestFit="1" customWidth="1"/>
    <col min="13" max="16384" width="11.42578125" style="2"/>
  </cols>
  <sheetData>
    <row r="1" spans="1:10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224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138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</row>
    <row r="5" spans="1:10">
      <c r="F5" s="14" t="s">
        <v>226</v>
      </c>
      <c r="G5" s="14"/>
      <c r="H5" s="14"/>
    </row>
    <row r="6" spans="1:10">
      <c r="F6" s="14"/>
      <c r="G6" s="14"/>
      <c r="H6" s="14"/>
    </row>
    <row r="7" spans="1:10">
      <c r="E7" s="11" t="s">
        <v>121</v>
      </c>
      <c r="F7" s="11">
        <v>2012</v>
      </c>
      <c r="G7" s="11"/>
      <c r="H7" s="11">
        <v>2011</v>
      </c>
      <c r="I7" s="41" t="s">
        <v>238</v>
      </c>
      <c r="J7" s="41" t="s">
        <v>246</v>
      </c>
    </row>
    <row r="8" spans="1:10">
      <c r="F8" s="2"/>
    </row>
    <row r="9" spans="1:10">
      <c r="A9" s="2" t="s">
        <v>139</v>
      </c>
      <c r="F9" s="2"/>
    </row>
    <row r="10" spans="1:10">
      <c r="B10" s="2" t="s">
        <v>150</v>
      </c>
      <c r="F10" s="4">
        <f>+'Trial Balance'!C160</f>
        <v>861002400</v>
      </c>
      <c r="H10" s="4">
        <v>768590400</v>
      </c>
      <c r="I10" s="4">
        <f>+F10-H10</f>
        <v>92412000</v>
      </c>
      <c r="J10" s="16">
        <f>+(F10-H10)/H10</f>
        <v>0.12023569381038327</v>
      </c>
    </row>
    <row r="11" spans="1:10" ht="16.5">
      <c r="C11" s="2" t="s">
        <v>109</v>
      </c>
      <c r="F11" s="28">
        <f>+'Trial Balance'!C163</f>
        <v>-57847191</v>
      </c>
      <c r="G11" s="29"/>
      <c r="H11" s="28">
        <v>-40521335</v>
      </c>
      <c r="I11" s="28">
        <f>+F11-H11</f>
        <v>-17325856</v>
      </c>
      <c r="J11" s="31">
        <f>+(F11-H11)/H11</f>
        <v>0.42757367199279095</v>
      </c>
    </row>
    <row r="12" spans="1:10">
      <c r="C12" s="2" t="s">
        <v>140</v>
      </c>
      <c r="F12" s="4">
        <f>SUM(F10:F11)</f>
        <v>803155209</v>
      </c>
      <c r="H12" s="4">
        <f>SUM(H10:H11)</f>
        <v>728069065</v>
      </c>
      <c r="I12" s="4">
        <f>+F12-H12</f>
        <v>75086144</v>
      </c>
      <c r="J12" s="16">
        <f>+(F12-H12)/H12</f>
        <v>0.10313052375051809</v>
      </c>
    </row>
    <row r="13" spans="1:10">
      <c r="F13" s="5"/>
      <c r="H13" s="5"/>
      <c r="I13" s="5"/>
      <c r="J13" s="16"/>
    </row>
    <row r="14" spans="1:10">
      <c r="A14" s="2" t="s">
        <v>141</v>
      </c>
      <c r="F14" s="5"/>
      <c r="H14" s="5"/>
      <c r="I14" s="5"/>
      <c r="J14" s="16"/>
    </row>
    <row r="15" spans="1:10">
      <c r="B15" s="2" t="s">
        <v>245</v>
      </c>
      <c r="F15" s="4">
        <f>+'Trial Balance'!C167</f>
        <v>28543291</v>
      </c>
      <c r="H15" s="4">
        <v>16503713</v>
      </c>
      <c r="I15" s="4">
        <f t="shared" ref="I15:I23" si="0">+F15-H15</f>
        <v>12039578</v>
      </c>
      <c r="J15" s="16">
        <f>+(F15-H15)/H15</f>
        <v>0.72950723270575535</v>
      </c>
    </row>
    <row r="16" spans="1:10">
      <c r="B16" s="2" t="s">
        <v>662</v>
      </c>
      <c r="F16" s="4">
        <f>+'Trial Balance'!C162</f>
        <v>9836200</v>
      </c>
      <c r="H16" s="4">
        <v>0</v>
      </c>
      <c r="I16" s="4">
        <f t="shared" ref="I16:I18" si="1">+F16-H16</f>
        <v>9836200</v>
      </c>
      <c r="J16" s="16">
        <v>0</v>
      </c>
    </row>
    <row r="17" spans="1:12">
      <c r="B17" s="2" t="s">
        <v>455</v>
      </c>
      <c r="F17" s="4">
        <f>+'Trial Balance'!C173+'Trial Balance'!C174</f>
        <v>4728300</v>
      </c>
      <c r="H17" s="4">
        <f>10024800-2640000</f>
        <v>7384800</v>
      </c>
      <c r="I17" s="4">
        <f t="shared" si="1"/>
        <v>-2656500</v>
      </c>
      <c r="J17" s="16">
        <f t="shared" ref="J17:J18" si="2">+(F17-H17)/H17</f>
        <v>-0.35972538186545339</v>
      </c>
    </row>
    <row r="18" spans="1:12">
      <c r="B18" s="2" t="s">
        <v>660</v>
      </c>
      <c r="F18" s="4">
        <f>+'Trial Balance'!C172</f>
        <v>4440000</v>
      </c>
      <c r="H18" s="4">
        <v>2640000</v>
      </c>
      <c r="I18" s="4">
        <f t="shared" si="1"/>
        <v>1800000</v>
      </c>
      <c r="J18" s="16">
        <f t="shared" si="2"/>
        <v>0.68181818181818177</v>
      </c>
    </row>
    <row r="19" spans="1:12">
      <c r="B19" s="2" t="s">
        <v>661</v>
      </c>
      <c r="F19" s="4">
        <f>+'Trial Balance'!C175</f>
        <v>13277700</v>
      </c>
      <c r="H19" s="4">
        <v>12827600</v>
      </c>
      <c r="I19" s="4">
        <f t="shared" si="0"/>
        <v>450100</v>
      </c>
      <c r="J19" s="16">
        <f>+(F19-H19)/H19</f>
        <v>3.5088403130749325E-2</v>
      </c>
    </row>
    <row r="20" spans="1:12">
      <c r="B20" s="2" t="s">
        <v>276</v>
      </c>
      <c r="F20" s="4">
        <f>+'Trial Balance'!C161</f>
        <v>1139675</v>
      </c>
      <c r="H20" s="4">
        <v>360000</v>
      </c>
      <c r="I20" s="4">
        <f t="shared" si="0"/>
        <v>779675</v>
      </c>
      <c r="J20" s="16">
        <f>+(F20-H20)/H20</f>
        <v>2.1657638888888888</v>
      </c>
    </row>
    <row r="21" spans="1:12">
      <c r="B21" s="2" t="s">
        <v>236</v>
      </c>
      <c r="F21" s="4">
        <f>+'Trial Balance'!C168</f>
        <v>763260.86</v>
      </c>
      <c r="H21" s="4">
        <v>37318.410000000003</v>
      </c>
      <c r="I21" s="4">
        <f t="shared" si="0"/>
        <v>725942.45</v>
      </c>
      <c r="J21" s="16">
        <v>0</v>
      </c>
    </row>
    <row r="22" spans="1:12">
      <c r="B22" s="2" t="s">
        <v>237</v>
      </c>
      <c r="F22" s="5">
        <f>+'Trial Balance'!C170</f>
        <v>13761685.93</v>
      </c>
      <c r="H22" s="5">
        <v>2644605</v>
      </c>
      <c r="I22" s="5">
        <f t="shared" si="0"/>
        <v>11117080.93</v>
      </c>
      <c r="J22" s="31">
        <f>+(F22-H22)/H22</f>
        <v>4.2036829431994569</v>
      </c>
    </row>
    <row r="23" spans="1:12">
      <c r="C23" s="2" t="s">
        <v>143</v>
      </c>
      <c r="F23" s="4">
        <f>SUM(F15:F22)</f>
        <v>76490112.789999992</v>
      </c>
      <c r="H23" s="4">
        <f>SUM(H15:H22)</f>
        <v>42398036.409999996</v>
      </c>
      <c r="I23" s="4">
        <f t="shared" si="0"/>
        <v>34092076.379999995</v>
      </c>
      <c r="J23" s="16">
        <f>+(F23-H23)/H23</f>
        <v>0.80409564373030828</v>
      </c>
    </row>
    <row r="24" spans="1:12">
      <c r="F24" s="6"/>
      <c r="H24" s="6"/>
      <c r="I24" s="6"/>
      <c r="J24" s="16"/>
    </row>
    <row r="25" spans="1:12">
      <c r="A25" s="2" t="s">
        <v>144</v>
      </c>
      <c r="F25" s="4"/>
      <c r="H25" s="4"/>
      <c r="I25" s="4"/>
      <c r="J25" s="16"/>
    </row>
    <row r="26" spans="1:12">
      <c r="B26" s="2" t="s">
        <v>908</v>
      </c>
      <c r="E26" s="3">
        <v>12</v>
      </c>
      <c r="F26" s="4">
        <f>+'Trial Balance'!C184-F31-'Trial Balance'!C195+'Trial Balance'!C178</f>
        <v>510808320</v>
      </c>
      <c r="H26" s="4">
        <f>505877555+15882000</f>
        <v>521759555</v>
      </c>
      <c r="I26" s="4">
        <f>+F26-H26</f>
        <v>-10951235</v>
      </c>
      <c r="J26" s="16">
        <f>+(F26-H26)/H26</f>
        <v>-2.0989045423423055E-2</v>
      </c>
      <c r="K26" s="6"/>
    </row>
    <row r="27" spans="1:12">
      <c r="B27" s="2" t="s">
        <v>110</v>
      </c>
      <c r="F27" s="4">
        <f>+'Trial Balance'!C182</f>
        <v>9193467</v>
      </c>
      <c r="H27" s="4">
        <v>27408875.640000001</v>
      </c>
      <c r="I27" s="4">
        <f t="shared" ref="I27:I35" si="3">+F27-H27</f>
        <v>-18215408.640000001</v>
      </c>
      <c r="J27" s="16">
        <f t="shared" ref="J27:J32" si="4">+(F27-H27)/H27</f>
        <v>-0.664580659172198</v>
      </c>
      <c r="L27" s="7"/>
    </row>
    <row r="28" spans="1:12">
      <c r="B28" s="2" t="s">
        <v>147</v>
      </c>
      <c r="F28" s="4">
        <v>0</v>
      </c>
      <c r="H28" s="4">
        <v>528130</v>
      </c>
      <c r="I28" s="4">
        <f t="shared" si="3"/>
        <v>-528130</v>
      </c>
      <c r="J28" s="16">
        <f t="shared" si="4"/>
        <v>-1</v>
      </c>
      <c r="K28" s="7"/>
      <c r="L28" s="7"/>
    </row>
    <row r="29" spans="1:12">
      <c r="B29" s="2" t="s">
        <v>909</v>
      </c>
      <c r="E29" s="3">
        <v>13</v>
      </c>
      <c r="F29" s="4">
        <f>+'Trial Balance'!C200-'Trial Balance'!C201-'Trial Balance'!C212+'Trial Balance'!C216</f>
        <v>90542220</v>
      </c>
      <c r="H29" s="4">
        <f>131515332-7352513+4985792</f>
        <v>129148611</v>
      </c>
      <c r="I29" s="4">
        <f t="shared" si="3"/>
        <v>-38606391</v>
      </c>
      <c r="J29" s="16">
        <f t="shared" si="4"/>
        <v>-0.29892997455466247</v>
      </c>
    </row>
    <row r="30" spans="1:12">
      <c r="B30" s="2" t="s">
        <v>148</v>
      </c>
      <c r="F30" s="4">
        <v>0</v>
      </c>
      <c r="H30" s="4">
        <v>1145900</v>
      </c>
      <c r="I30" s="4">
        <f t="shared" si="3"/>
        <v>-1145900</v>
      </c>
      <c r="J30" s="16">
        <f t="shared" si="4"/>
        <v>-1</v>
      </c>
      <c r="K30" s="7"/>
    </row>
    <row r="31" spans="1:12">
      <c r="B31" s="2" t="s">
        <v>220</v>
      </c>
      <c r="E31" s="3">
        <v>14</v>
      </c>
      <c r="F31" s="4">
        <f>+'Trial Balance'!C192-'Trial Balance'!C195</f>
        <v>34930560</v>
      </c>
      <c r="H31" s="4">
        <v>50511461</v>
      </c>
      <c r="I31" s="4">
        <f t="shared" si="3"/>
        <v>-15580901</v>
      </c>
      <c r="J31" s="16">
        <f t="shared" si="4"/>
        <v>-0.30846268730971771</v>
      </c>
    </row>
    <row r="32" spans="1:12">
      <c r="B32" s="2" t="s">
        <v>142</v>
      </c>
      <c r="E32" s="3">
        <v>15</v>
      </c>
      <c r="F32" s="4">
        <f>+'Trial Balance'!C224+'Trial Balance'!C234-'Trial Balance'!C236</f>
        <v>31326411.879999999</v>
      </c>
      <c r="H32" s="4">
        <f>24127849+3761895</f>
        <v>27889744</v>
      </c>
      <c r="I32" s="4">
        <f t="shared" si="3"/>
        <v>3436667.879999999</v>
      </c>
      <c r="J32" s="16">
        <f t="shared" si="4"/>
        <v>0.12322335694440217</v>
      </c>
    </row>
    <row r="33" spans="2:11">
      <c r="B33" s="2" t="s">
        <v>907</v>
      </c>
      <c r="E33" s="3">
        <v>16</v>
      </c>
      <c r="F33" s="4">
        <f>+'Trial Balance'!C201+'Trial Balance'!C212+'Trial Balance'!C195+'Trial Balance'!C237+'Trial Balance'!C239+'Trial Balance'!C236+'Trial Balance'!C221</f>
        <v>66893354.089999996</v>
      </c>
      <c r="H33" s="4">
        <v>7352513</v>
      </c>
      <c r="I33" s="4">
        <f>+F33-H33</f>
        <v>59540841.089999996</v>
      </c>
      <c r="J33" s="16">
        <f>+(F33-H33)/H33</f>
        <v>8.098025952487264</v>
      </c>
    </row>
    <row r="34" spans="2:11" ht="16.5">
      <c r="B34" s="2" t="s">
        <v>5</v>
      </c>
      <c r="E34" s="3">
        <v>17</v>
      </c>
      <c r="F34" s="28">
        <v>0</v>
      </c>
      <c r="G34" s="29"/>
      <c r="H34" s="28">
        <v>1700500</v>
      </c>
      <c r="I34" s="28">
        <f t="shared" si="3"/>
        <v>-1700500</v>
      </c>
      <c r="J34" s="16">
        <v>0</v>
      </c>
      <c r="K34" s="7"/>
    </row>
    <row r="35" spans="2:11">
      <c r="C35" s="2" t="s">
        <v>149</v>
      </c>
      <c r="F35" s="4">
        <f>SUM(F26:F34)</f>
        <v>743694332.97000003</v>
      </c>
      <c r="H35" s="4">
        <f>SUM(H26:H34)</f>
        <v>767445289.63999999</v>
      </c>
      <c r="I35" s="4">
        <f t="shared" si="3"/>
        <v>-23750956.669999957</v>
      </c>
      <c r="J35" s="16">
        <f>+(F35-H35)/H35</f>
        <v>-3.0948077981091351E-2</v>
      </c>
      <c r="K35" s="7"/>
    </row>
    <row r="36" spans="2:11">
      <c r="F36" s="5"/>
      <c r="H36" s="5"/>
      <c r="I36" s="5"/>
      <c r="J36" s="16"/>
    </row>
    <row r="37" spans="2:11" ht="16.5">
      <c r="C37" s="2" t="s">
        <v>664</v>
      </c>
      <c r="F37" s="8">
        <f>+F12+F23-F35</f>
        <v>135950988.81999993</v>
      </c>
      <c r="H37" s="8">
        <f>+H12+H23-H35</f>
        <v>3021811.7699999809</v>
      </c>
      <c r="I37" s="8">
        <f>+F37-H37</f>
        <v>132929177.04999995</v>
      </c>
      <c r="J37" s="16">
        <f>+(F37-H37)/H37</f>
        <v>43.989893205691232</v>
      </c>
    </row>
    <row r="38" spans="2:11" ht="16.5">
      <c r="F38" s="8"/>
      <c r="H38" s="8"/>
      <c r="I38" s="33">
        <f>+F38-H38</f>
        <v>0</v>
      </c>
      <c r="J38" s="16"/>
    </row>
    <row r="39" spans="2:11" ht="16.5">
      <c r="C39" s="2" t="s">
        <v>663</v>
      </c>
      <c r="F39" s="8">
        <f>+'Trial Balance'!C198</f>
        <v>8339280</v>
      </c>
      <c r="H39" s="8">
        <v>7683528</v>
      </c>
      <c r="I39" s="8">
        <f>+F39-H39</f>
        <v>655752</v>
      </c>
      <c r="J39" s="16">
        <f>+(F39-H39)/H39</f>
        <v>8.5345169562732123E-2</v>
      </c>
    </row>
    <row r="40" spans="2:11" ht="16.5">
      <c r="F40" s="8"/>
      <c r="H40" s="8"/>
      <c r="I40" s="33">
        <f>+F40-H40</f>
        <v>0</v>
      </c>
      <c r="J40" s="16"/>
    </row>
    <row r="41" spans="2:11" ht="16.5">
      <c r="C41" s="2" t="s">
        <v>665</v>
      </c>
      <c r="D41" s="9"/>
      <c r="F41" s="8">
        <f>+F37-F39</f>
        <v>127611708.81999993</v>
      </c>
      <c r="H41" s="8">
        <f>+H37-H39</f>
        <v>-4661716.2300000191</v>
      </c>
      <c r="I41" s="8">
        <f>+F41-H41</f>
        <v>132273425.04999995</v>
      </c>
      <c r="J41" s="16">
        <f>+(F41-H41)/H41</f>
        <v>-28.374405159792278</v>
      </c>
    </row>
    <row r="42" spans="2:11" ht="16.5">
      <c r="D42" s="9"/>
      <c r="F42" s="34"/>
      <c r="H42" s="8"/>
      <c r="I42" s="4"/>
    </row>
    <row r="43" spans="2:11">
      <c r="C43" s="2" t="s">
        <v>134</v>
      </c>
      <c r="D43" s="9"/>
      <c r="H43" s="4"/>
    </row>
    <row r="44" spans="2:11">
      <c r="D44" s="9"/>
      <c r="H44" s="4"/>
    </row>
    <row r="49" spans="2:9">
      <c r="B49" s="18" t="s">
        <v>278</v>
      </c>
      <c r="E49" s="18" t="s">
        <v>240</v>
      </c>
      <c r="I49" s="19" t="s">
        <v>911</v>
      </c>
    </row>
    <row r="50" spans="2:9">
      <c r="B50" s="18" t="s">
        <v>239</v>
      </c>
      <c r="E50" s="18" t="s">
        <v>241</v>
      </c>
      <c r="I50" s="19" t="s">
        <v>243</v>
      </c>
    </row>
    <row r="51" spans="2:9">
      <c r="B51" s="18" t="s">
        <v>279</v>
      </c>
      <c r="E51" s="18" t="s">
        <v>242</v>
      </c>
      <c r="I51" s="19" t="s">
        <v>912</v>
      </c>
    </row>
    <row r="52" spans="2:9">
      <c r="I52" s="19" t="s">
        <v>244</v>
      </c>
    </row>
  </sheetData>
  <printOptions horizontalCentered="1"/>
  <pageMargins left="0.59055118110236227" right="0.39370078740157483" top="1.1811023622047245" bottom="0.59055118110236227" header="0" footer="0"/>
  <pageSetup scale="80" orientation="portrait" horizontalDpi="30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zoomScale="85" zoomScaleNormal="85" workbookViewId="0">
      <pane xSplit="3" ySplit="1" topLeftCell="D150" activePane="bottomRight" state="frozen"/>
      <selection pane="topRight" activeCell="D1" sqref="D1"/>
      <selection pane="bottomLeft" activeCell="A2" sqref="A2"/>
      <selection pane="bottomRight" activeCell="I181" sqref="I181"/>
    </sheetView>
  </sheetViews>
  <sheetFormatPr baseColWidth="10" defaultColWidth="5" defaultRowHeight="15"/>
  <cols>
    <col min="1" max="1" width="8.5703125" style="43" bestFit="1" customWidth="1"/>
    <col min="2" max="2" width="8.5703125" style="43" hidden="1" customWidth="1"/>
    <col min="3" max="3" width="30.7109375" style="43" bestFit="1" customWidth="1"/>
    <col min="4" max="4" width="11.28515625" style="49" bestFit="1" customWidth="1"/>
    <col min="5" max="5" width="10.42578125" style="49" bestFit="1" customWidth="1"/>
    <col min="6" max="6" width="10.5703125" style="49" bestFit="1" customWidth="1"/>
    <col min="7" max="7" width="8.85546875" style="49" bestFit="1" customWidth="1"/>
    <col min="8" max="8" width="9" style="49" customWidth="1"/>
    <col min="9" max="9" width="11" style="49" bestFit="1" customWidth="1"/>
    <col min="10" max="10" width="11.7109375" style="49" customWidth="1"/>
    <col min="11" max="11" width="13.140625" style="49" bestFit="1" customWidth="1"/>
    <col min="12" max="12" width="9.28515625" style="49" bestFit="1" customWidth="1"/>
    <col min="13" max="13" width="11.28515625" style="49" bestFit="1" customWidth="1"/>
    <col min="14" max="16384" width="5" style="43"/>
  </cols>
  <sheetData>
    <row r="1" spans="1:13" ht="39">
      <c r="A1" s="42" t="s">
        <v>669</v>
      </c>
      <c r="B1" s="42"/>
      <c r="C1" s="42" t="s">
        <v>670</v>
      </c>
      <c r="D1" s="42" t="s">
        <v>280</v>
      </c>
      <c r="E1" s="42" t="s">
        <v>281</v>
      </c>
      <c r="F1" s="42" t="s">
        <v>284</v>
      </c>
      <c r="G1" s="42" t="s">
        <v>282</v>
      </c>
      <c r="H1" s="42" t="s">
        <v>672</v>
      </c>
      <c r="I1" s="42" t="s">
        <v>673</v>
      </c>
      <c r="J1" s="42" t="s">
        <v>324</v>
      </c>
      <c r="K1" s="42" t="s">
        <v>674</v>
      </c>
      <c r="L1" s="42" t="s">
        <v>283</v>
      </c>
      <c r="M1" s="42" t="s">
        <v>675</v>
      </c>
    </row>
    <row r="2" spans="1:13">
      <c r="A2" s="44" t="s">
        <v>676</v>
      </c>
      <c r="B2" s="44">
        <v>22904</v>
      </c>
      <c r="C2" s="44" t="s">
        <v>677</v>
      </c>
      <c r="D2" s="45">
        <f>11673133+60350</f>
        <v>11733483</v>
      </c>
      <c r="E2" s="45">
        <v>72075</v>
      </c>
      <c r="F2" s="45">
        <v>80000</v>
      </c>
      <c r="G2" s="45">
        <v>417967</v>
      </c>
      <c r="H2" s="45">
        <v>100000</v>
      </c>
      <c r="I2" s="45">
        <v>1000</v>
      </c>
      <c r="J2" s="45">
        <v>0</v>
      </c>
      <c r="K2" s="45">
        <v>0</v>
      </c>
      <c r="L2" s="45">
        <v>0</v>
      </c>
      <c r="M2" s="45">
        <f t="shared" ref="M2:M33" si="0">SUM(D2:L2)</f>
        <v>12404525</v>
      </c>
    </row>
    <row r="3" spans="1:13">
      <c r="A3" s="44" t="s">
        <v>678</v>
      </c>
      <c r="B3" s="44">
        <v>25702</v>
      </c>
      <c r="C3" s="44" t="s">
        <v>257</v>
      </c>
      <c r="D3" s="45">
        <f>8214669+60350</f>
        <v>8275019</v>
      </c>
      <c r="E3" s="45">
        <v>144150</v>
      </c>
      <c r="F3" s="45">
        <v>80000</v>
      </c>
      <c r="G3" s="45">
        <v>200307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f t="shared" si="0"/>
        <v>8699476</v>
      </c>
    </row>
    <row r="4" spans="1:13">
      <c r="A4" s="44" t="s">
        <v>679</v>
      </c>
      <c r="B4" s="44">
        <v>34402</v>
      </c>
      <c r="C4" s="44" t="s">
        <v>680</v>
      </c>
      <c r="D4" s="45">
        <f>7021550+49250</f>
        <v>7070800</v>
      </c>
      <c r="E4" s="45">
        <v>58775</v>
      </c>
      <c r="F4" s="45">
        <v>0</v>
      </c>
      <c r="G4" s="45">
        <v>32307</v>
      </c>
      <c r="H4" s="45">
        <v>53672</v>
      </c>
      <c r="I4" s="45">
        <v>0</v>
      </c>
      <c r="J4" s="45">
        <v>0</v>
      </c>
      <c r="K4" s="45">
        <v>0</v>
      </c>
      <c r="L4" s="45">
        <v>0</v>
      </c>
      <c r="M4" s="45">
        <f t="shared" si="0"/>
        <v>7215554</v>
      </c>
    </row>
    <row r="5" spans="1:13">
      <c r="A5" s="44" t="s">
        <v>681</v>
      </c>
      <c r="B5" s="44">
        <v>24902</v>
      </c>
      <c r="C5" s="44" t="s">
        <v>85</v>
      </c>
      <c r="D5" s="45">
        <f>6244255+60350</f>
        <v>6304605</v>
      </c>
      <c r="E5" s="45">
        <v>0</v>
      </c>
      <c r="F5" s="45">
        <v>80000</v>
      </c>
      <c r="G5" s="45">
        <v>5307</v>
      </c>
      <c r="H5" s="45">
        <v>0</v>
      </c>
      <c r="I5" s="45">
        <v>16000</v>
      </c>
      <c r="J5" s="45">
        <v>0</v>
      </c>
      <c r="K5" s="45">
        <v>0</v>
      </c>
      <c r="L5" s="45">
        <v>0</v>
      </c>
      <c r="M5" s="45">
        <f t="shared" si="0"/>
        <v>6405912</v>
      </c>
    </row>
    <row r="6" spans="1:13">
      <c r="A6" s="44" t="s">
        <v>682</v>
      </c>
      <c r="B6" s="44">
        <v>32801</v>
      </c>
      <c r="C6" s="44" t="s">
        <v>92</v>
      </c>
      <c r="D6" s="45">
        <f>7189350+49250</f>
        <v>7238600</v>
      </c>
      <c r="E6" s="45">
        <v>117550</v>
      </c>
      <c r="F6" s="45">
        <v>80000</v>
      </c>
      <c r="G6" s="45">
        <v>20307</v>
      </c>
      <c r="H6" s="45">
        <v>100000</v>
      </c>
      <c r="I6" s="45">
        <v>0</v>
      </c>
      <c r="J6" s="45">
        <v>0</v>
      </c>
      <c r="K6" s="45">
        <v>0</v>
      </c>
      <c r="L6" s="45">
        <v>0</v>
      </c>
      <c r="M6" s="45">
        <f t="shared" si="0"/>
        <v>7556457</v>
      </c>
    </row>
    <row r="7" spans="1:13">
      <c r="A7" s="44" t="s">
        <v>683</v>
      </c>
      <c r="B7" s="44">
        <v>211104</v>
      </c>
      <c r="C7" s="44" t="s">
        <v>684</v>
      </c>
      <c r="D7" s="45">
        <f>5908629+60350</f>
        <v>5968979</v>
      </c>
      <c r="E7" s="45">
        <v>0</v>
      </c>
      <c r="F7" s="45">
        <v>80000</v>
      </c>
      <c r="G7" s="45">
        <v>29864</v>
      </c>
      <c r="H7" s="45">
        <v>0</v>
      </c>
      <c r="I7" s="45">
        <v>0</v>
      </c>
      <c r="J7" s="45">
        <v>180000</v>
      </c>
      <c r="K7" s="45">
        <v>0</v>
      </c>
      <c r="L7" s="45">
        <v>0</v>
      </c>
      <c r="M7" s="45">
        <f t="shared" si="0"/>
        <v>6258843</v>
      </c>
    </row>
    <row r="8" spans="1:13">
      <c r="A8" s="44" t="s">
        <v>685</v>
      </c>
      <c r="B8" s="44">
        <v>21701</v>
      </c>
      <c r="C8" s="44" t="s">
        <v>686</v>
      </c>
      <c r="D8" s="45">
        <f>6572696+16250</f>
        <v>6588946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354100</v>
      </c>
      <c r="K8" s="45">
        <v>0</v>
      </c>
      <c r="L8" s="45">
        <v>0</v>
      </c>
      <c r="M8" s="45">
        <f t="shared" si="0"/>
        <v>6943046</v>
      </c>
    </row>
    <row r="9" spans="1:13">
      <c r="A9" s="44" t="s">
        <v>687</v>
      </c>
      <c r="B9" s="44">
        <v>12101</v>
      </c>
      <c r="C9" s="44" t="s">
        <v>79</v>
      </c>
      <c r="D9" s="45">
        <v>6042225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668800</v>
      </c>
      <c r="K9" s="45">
        <v>0</v>
      </c>
      <c r="L9" s="45">
        <v>0</v>
      </c>
      <c r="M9" s="45">
        <f t="shared" si="0"/>
        <v>6711025</v>
      </c>
    </row>
    <row r="10" spans="1:13">
      <c r="A10" s="44" t="s">
        <v>688</v>
      </c>
      <c r="B10" s="44">
        <v>231104</v>
      </c>
      <c r="C10" s="44" t="s">
        <v>63</v>
      </c>
      <c r="D10" s="45">
        <f>5306986+44100</f>
        <v>5351086</v>
      </c>
      <c r="E10" s="45">
        <v>72075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f t="shared" si="0"/>
        <v>5423161</v>
      </c>
    </row>
    <row r="11" spans="1:13">
      <c r="A11" s="44" t="s">
        <v>689</v>
      </c>
      <c r="B11" s="44">
        <v>12903</v>
      </c>
      <c r="C11" s="44" t="s">
        <v>12</v>
      </c>
      <c r="D11" s="45">
        <f>4882500+55500</f>
        <v>4938000</v>
      </c>
      <c r="E11" s="45">
        <v>40000</v>
      </c>
      <c r="F11" s="45">
        <v>0</v>
      </c>
      <c r="G11" s="45">
        <v>0</v>
      </c>
      <c r="H11" s="45">
        <v>0</v>
      </c>
      <c r="I11" s="45">
        <v>24000</v>
      </c>
      <c r="J11" s="45">
        <v>0</v>
      </c>
      <c r="K11" s="45">
        <v>0</v>
      </c>
      <c r="L11" s="45">
        <v>67600</v>
      </c>
      <c r="M11" s="45">
        <f t="shared" si="0"/>
        <v>5069600</v>
      </c>
    </row>
    <row r="12" spans="1:13">
      <c r="A12" s="44" t="s">
        <v>690</v>
      </c>
      <c r="B12" s="44">
        <v>24901</v>
      </c>
      <c r="C12" s="44" t="s">
        <v>28</v>
      </c>
      <c r="D12" s="45">
        <f>3785500+44100</f>
        <v>3829600</v>
      </c>
      <c r="E12" s="45">
        <v>0</v>
      </c>
      <c r="F12" s="45">
        <v>0</v>
      </c>
      <c r="G12" s="45">
        <v>0</v>
      </c>
      <c r="H12" s="45">
        <v>0</v>
      </c>
      <c r="I12" s="45">
        <v>9000</v>
      </c>
      <c r="J12" s="45">
        <v>0</v>
      </c>
      <c r="K12" s="45">
        <v>0</v>
      </c>
      <c r="L12" s="45">
        <v>0</v>
      </c>
      <c r="M12" s="45">
        <f t="shared" si="0"/>
        <v>3838600</v>
      </c>
    </row>
    <row r="13" spans="1:13">
      <c r="A13" s="44" t="s">
        <v>691</v>
      </c>
      <c r="B13" s="44">
        <v>121102</v>
      </c>
      <c r="C13" s="44" t="s">
        <v>99</v>
      </c>
      <c r="D13" s="45">
        <v>3948600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481639</v>
      </c>
      <c r="K13" s="45">
        <v>0</v>
      </c>
      <c r="L13" s="45">
        <v>0</v>
      </c>
      <c r="M13" s="45">
        <f t="shared" si="0"/>
        <v>4430239</v>
      </c>
    </row>
    <row r="14" spans="1:13">
      <c r="A14" s="44" t="s">
        <v>692</v>
      </c>
      <c r="B14" s="44">
        <v>33202</v>
      </c>
      <c r="C14" s="44" t="s">
        <v>693</v>
      </c>
      <c r="D14" s="45">
        <v>3921553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f t="shared" si="0"/>
        <v>3921553</v>
      </c>
    </row>
    <row r="15" spans="1:13">
      <c r="A15" s="44" t="s">
        <v>694</v>
      </c>
      <c r="B15" s="44">
        <v>13502</v>
      </c>
      <c r="C15" s="44" t="s">
        <v>82</v>
      </c>
      <c r="D15" s="45">
        <v>4071352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4071352</v>
      </c>
    </row>
    <row r="16" spans="1:13">
      <c r="A16" s="44" t="s">
        <v>695</v>
      </c>
      <c r="B16" s="44">
        <v>14101</v>
      </c>
      <c r="C16" s="44" t="s">
        <v>696</v>
      </c>
      <c r="D16" s="45">
        <v>3615730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f t="shared" si="0"/>
        <v>3615730</v>
      </c>
    </row>
    <row r="17" spans="1:13">
      <c r="A17" s="44" t="s">
        <v>697</v>
      </c>
      <c r="B17" s="44">
        <v>33803</v>
      </c>
      <c r="C17" s="44" t="s">
        <v>698</v>
      </c>
      <c r="D17" s="45">
        <f>3416595+36000</f>
        <v>3452595</v>
      </c>
      <c r="E17" s="45">
        <v>0</v>
      </c>
      <c r="F17" s="45">
        <v>0</v>
      </c>
      <c r="G17" s="45">
        <v>0</v>
      </c>
      <c r="H17" s="45">
        <v>0</v>
      </c>
      <c r="I17" s="45">
        <v>1000</v>
      </c>
      <c r="J17" s="45">
        <v>0</v>
      </c>
      <c r="K17" s="45">
        <v>0</v>
      </c>
      <c r="L17" s="45">
        <v>0</v>
      </c>
      <c r="M17" s="45">
        <f t="shared" si="0"/>
        <v>3453595</v>
      </c>
    </row>
    <row r="18" spans="1:13">
      <c r="A18" s="44" t="s">
        <v>699</v>
      </c>
      <c r="B18" s="44">
        <v>32301</v>
      </c>
      <c r="C18" s="44" t="s">
        <v>91</v>
      </c>
      <c r="D18" s="45">
        <v>2913190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f t="shared" si="0"/>
        <v>2913190</v>
      </c>
    </row>
    <row r="19" spans="1:13">
      <c r="A19" s="44" t="s">
        <v>700</v>
      </c>
      <c r="B19" s="44">
        <v>32502</v>
      </c>
      <c r="C19" s="44" t="s">
        <v>48</v>
      </c>
      <c r="D19" s="45">
        <v>2907426</v>
      </c>
      <c r="E19" s="45">
        <v>40000</v>
      </c>
      <c r="F19" s="45">
        <v>0</v>
      </c>
      <c r="G19" s="45">
        <v>0</v>
      </c>
      <c r="H19" s="45">
        <v>0</v>
      </c>
      <c r="I19" s="45">
        <v>6000</v>
      </c>
      <c r="J19" s="45">
        <v>0</v>
      </c>
      <c r="K19" s="45">
        <v>0</v>
      </c>
      <c r="L19" s="45">
        <v>0</v>
      </c>
      <c r="M19" s="45">
        <f t="shared" si="0"/>
        <v>2953426</v>
      </c>
    </row>
    <row r="20" spans="1:13">
      <c r="A20" s="44" t="s">
        <v>701</v>
      </c>
      <c r="B20" s="44">
        <v>34403</v>
      </c>
      <c r="C20" s="44" t="s">
        <v>702</v>
      </c>
      <c r="D20" s="45">
        <v>2627710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360000</v>
      </c>
      <c r="L20" s="45">
        <v>0</v>
      </c>
      <c r="M20" s="45">
        <f t="shared" si="0"/>
        <v>2987710</v>
      </c>
    </row>
    <row r="21" spans="1:13">
      <c r="A21" s="44" t="s">
        <v>703</v>
      </c>
      <c r="B21" s="44">
        <v>11702</v>
      </c>
      <c r="C21" s="44" t="s">
        <v>704</v>
      </c>
      <c r="D21" s="45">
        <v>2953280</v>
      </c>
      <c r="E21" s="45">
        <v>0</v>
      </c>
      <c r="F21" s="45">
        <v>0</v>
      </c>
      <c r="G21" s="45">
        <v>0</v>
      </c>
      <c r="H21" s="45">
        <v>0</v>
      </c>
      <c r="I21" s="45">
        <v>1000</v>
      </c>
      <c r="J21" s="45">
        <v>0</v>
      </c>
      <c r="K21" s="45">
        <v>0</v>
      </c>
      <c r="L21" s="45">
        <v>0</v>
      </c>
      <c r="M21" s="45">
        <f t="shared" si="0"/>
        <v>2954280</v>
      </c>
    </row>
    <row r="22" spans="1:13">
      <c r="A22" s="44" t="s">
        <v>705</v>
      </c>
      <c r="B22" s="44">
        <v>24503</v>
      </c>
      <c r="C22" s="44" t="s">
        <v>84</v>
      </c>
      <c r="D22" s="45">
        <v>2845748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f t="shared" si="0"/>
        <v>2845748</v>
      </c>
    </row>
    <row r="23" spans="1:13">
      <c r="A23" s="44" t="s">
        <v>706</v>
      </c>
      <c r="B23" s="44">
        <v>12702</v>
      </c>
      <c r="C23" s="44" t="s">
        <v>707</v>
      </c>
      <c r="D23" s="45">
        <v>2726200</v>
      </c>
      <c r="E23" s="45">
        <v>0</v>
      </c>
      <c r="F23" s="45">
        <v>0</v>
      </c>
      <c r="G23" s="45">
        <v>0</v>
      </c>
      <c r="H23" s="45">
        <v>0</v>
      </c>
      <c r="I23" s="45">
        <v>8000</v>
      </c>
      <c r="J23" s="45">
        <v>0</v>
      </c>
      <c r="K23" s="45">
        <v>0</v>
      </c>
      <c r="L23" s="45">
        <v>0</v>
      </c>
      <c r="M23" s="45">
        <f t="shared" si="0"/>
        <v>2734200</v>
      </c>
    </row>
    <row r="24" spans="1:13">
      <c r="A24" s="44" t="s">
        <v>708</v>
      </c>
      <c r="B24" s="44">
        <v>32602</v>
      </c>
      <c r="C24" s="44" t="s">
        <v>709</v>
      </c>
      <c r="D24" s="45">
        <v>2680708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f t="shared" si="0"/>
        <v>2680708</v>
      </c>
    </row>
    <row r="25" spans="1:13">
      <c r="A25" s="44" t="s">
        <v>710</v>
      </c>
      <c r="B25" s="44">
        <v>25103</v>
      </c>
      <c r="C25" s="44" t="s">
        <v>86</v>
      </c>
      <c r="D25" s="45">
        <v>2633911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f t="shared" si="0"/>
        <v>2633911</v>
      </c>
    </row>
    <row r="26" spans="1:13">
      <c r="A26" s="44" t="s">
        <v>711</v>
      </c>
      <c r="B26" s="44">
        <v>31902</v>
      </c>
      <c r="C26" s="44" t="s">
        <v>712</v>
      </c>
      <c r="D26" s="45">
        <v>2650700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f t="shared" si="0"/>
        <v>2650700</v>
      </c>
    </row>
    <row r="27" spans="1:13">
      <c r="A27" s="44" t="s">
        <v>713</v>
      </c>
      <c r="B27" s="44">
        <v>23901</v>
      </c>
      <c r="C27" s="44" t="s">
        <v>714</v>
      </c>
      <c r="D27" s="45">
        <v>1779760</v>
      </c>
      <c r="E27" s="45">
        <v>10000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40000</v>
      </c>
      <c r="L27" s="45">
        <v>500000</v>
      </c>
      <c r="M27" s="45">
        <f t="shared" si="0"/>
        <v>2329760</v>
      </c>
    </row>
    <row r="28" spans="1:13">
      <c r="A28" s="44" t="s">
        <v>715</v>
      </c>
      <c r="B28" s="44">
        <v>34401</v>
      </c>
      <c r="C28" s="44" t="s">
        <v>716</v>
      </c>
      <c r="D28" s="45">
        <v>2229855</v>
      </c>
      <c r="E28" s="45">
        <v>0</v>
      </c>
      <c r="F28" s="45">
        <v>0</v>
      </c>
      <c r="G28" s="45">
        <v>0</v>
      </c>
      <c r="H28" s="45">
        <v>0</v>
      </c>
      <c r="I28" s="45">
        <v>10000</v>
      </c>
      <c r="J28" s="45">
        <v>0</v>
      </c>
      <c r="K28" s="45">
        <v>0</v>
      </c>
      <c r="L28" s="45">
        <v>0</v>
      </c>
      <c r="M28" s="45">
        <f t="shared" si="0"/>
        <v>2239855</v>
      </c>
    </row>
    <row r="29" spans="1:13">
      <c r="A29" s="44" t="s">
        <v>717</v>
      </c>
      <c r="B29" s="44">
        <v>251102</v>
      </c>
      <c r="C29" s="44" t="s">
        <v>66</v>
      </c>
      <c r="D29" s="45">
        <v>2161760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40000</v>
      </c>
      <c r="L29" s="45">
        <v>0</v>
      </c>
      <c r="M29" s="45">
        <f t="shared" si="0"/>
        <v>2201760</v>
      </c>
    </row>
    <row r="30" spans="1:13">
      <c r="A30" s="44" t="s">
        <v>718</v>
      </c>
      <c r="B30" s="44">
        <v>321004</v>
      </c>
      <c r="C30" s="44" t="s">
        <v>73</v>
      </c>
      <c r="D30" s="45">
        <v>1909400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f t="shared" si="0"/>
        <v>1909400</v>
      </c>
    </row>
    <row r="31" spans="1:13">
      <c r="A31" s="44" t="s">
        <v>719</v>
      </c>
      <c r="B31" s="44">
        <v>14304</v>
      </c>
      <c r="C31" s="44" t="s">
        <v>18</v>
      </c>
      <c r="D31" s="45">
        <v>1951720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f t="shared" si="0"/>
        <v>1951720</v>
      </c>
    </row>
    <row r="32" spans="1:13">
      <c r="A32" s="44" t="s">
        <v>720</v>
      </c>
      <c r="B32" s="44">
        <v>11302</v>
      </c>
      <c r="C32" s="44" t="s">
        <v>8</v>
      </c>
      <c r="D32" s="45">
        <v>1956950</v>
      </c>
      <c r="E32" s="45">
        <v>0</v>
      </c>
      <c r="F32" s="45">
        <v>0</v>
      </c>
      <c r="G32" s="45">
        <v>0</v>
      </c>
      <c r="H32" s="45">
        <v>0</v>
      </c>
      <c r="I32" s="45">
        <v>10000</v>
      </c>
      <c r="J32" s="45">
        <v>0</v>
      </c>
      <c r="K32" s="45">
        <v>80000</v>
      </c>
      <c r="L32" s="45">
        <v>0</v>
      </c>
      <c r="M32" s="45">
        <f t="shared" si="0"/>
        <v>2046950</v>
      </c>
    </row>
    <row r="33" spans="1:13">
      <c r="A33" s="44" t="s">
        <v>721</v>
      </c>
      <c r="B33" s="44">
        <v>22101</v>
      </c>
      <c r="C33" s="44" t="s">
        <v>23</v>
      </c>
      <c r="D33" s="45">
        <v>1931430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f t="shared" si="0"/>
        <v>1931430</v>
      </c>
    </row>
    <row r="34" spans="1:13">
      <c r="A34" s="44" t="s">
        <v>722</v>
      </c>
      <c r="B34" s="44">
        <v>34101</v>
      </c>
      <c r="C34" s="44" t="s">
        <v>97</v>
      </c>
      <c r="D34" s="45">
        <v>1919459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240000</v>
      </c>
      <c r="K34" s="45">
        <v>0</v>
      </c>
      <c r="L34" s="45">
        <v>0</v>
      </c>
      <c r="M34" s="45">
        <f t="shared" ref="M34:M65" si="1">SUM(D34:L34)</f>
        <v>2159459</v>
      </c>
    </row>
    <row r="35" spans="1:13">
      <c r="A35" s="44" t="s">
        <v>723</v>
      </c>
      <c r="B35" s="44">
        <v>32104</v>
      </c>
      <c r="C35" s="44" t="s">
        <v>46</v>
      </c>
      <c r="D35" s="45">
        <v>1635120</v>
      </c>
      <c r="E35" s="45">
        <v>0</v>
      </c>
      <c r="F35" s="45">
        <v>0</v>
      </c>
      <c r="G35" s="45">
        <v>0</v>
      </c>
      <c r="H35" s="45">
        <v>0</v>
      </c>
      <c r="I35" s="45">
        <v>24000</v>
      </c>
      <c r="J35" s="45">
        <v>0</v>
      </c>
      <c r="K35" s="45">
        <v>0</v>
      </c>
      <c r="L35" s="45">
        <v>0</v>
      </c>
      <c r="M35" s="45">
        <f t="shared" si="1"/>
        <v>1659120</v>
      </c>
    </row>
    <row r="36" spans="1:13">
      <c r="A36" s="44" t="s">
        <v>724</v>
      </c>
      <c r="B36" s="44">
        <v>34304</v>
      </c>
      <c r="C36" s="44" t="s">
        <v>58</v>
      </c>
      <c r="D36" s="45">
        <v>1628700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f t="shared" si="1"/>
        <v>1628700</v>
      </c>
    </row>
    <row r="37" spans="1:13">
      <c r="A37" s="44" t="s">
        <v>725</v>
      </c>
      <c r="B37" s="44">
        <v>11902</v>
      </c>
      <c r="C37" s="44" t="s">
        <v>9</v>
      </c>
      <c r="D37" s="45">
        <v>708610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1000000</v>
      </c>
      <c r="M37" s="45">
        <f t="shared" si="1"/>
        <v>1708610</v>
      </c>
    </row>
    <row r="38" spans="1:13">
      <c r="A38" s="44" t="s">
        <v>726</v>
      </c>
      <c r="B38" s="44">
        <v>331001</v>
      </c>
      <c r="C38" s="44" t="s">
        <v>76</v>
      </c>
      <c r="D38" s="45">
        <v>1512800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f t="shared" si="1"/>
        <v>1512800</v>
      </c>
    </row>
    <row r="39" spans="1:13">
      <c r="A39" s="44" t="s">
        <v>727</v>
      </c>
      <c r="B39" s="44">
        <v>31802</v>
      </c>
      <c r="C39" s="44" t="s">
        <v>42</v>
      </c>
      <c r="D39" s="45">
        <v>1512800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f t="shared" si="1"/>
        <v>1512800</v>
      </c>
    </row>
    <row r="40" spans="1:13">
      <c r="A40" s="44" t="s">
        <v>728</v>
      </c>
      <c r="B40" s="44">
        <v>141102</v>
      </c>
      <c r="C40" s="44" t="s">
        <v>0</v>
      </c>
      <c r="D40" s="45">
        <v>1506100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f t="shared" si="1"/>
        <v>1506100</v>
      </c>
    </row>
    <row r="41" spans="1:13">
      <c r="A41" s="44" t="s">
        <v>729</v>
      </c>
      <c r="B41" s="44">
        <v>32504</v>
      </c>
      <c r="C41" s="44" t="s">
        <v>49</v>
      </c>
      <c r="D41" s="45">
        <v>1380600</v>
      </c>
      <c r="E41" s="45">
        <v>0</v>
      </c>
      <c r="F41" s="45">
        <v>0</v>
      </c>
      <c r="G41" s="45">
        <v>0</v>
      </c>
      <c r="H41" s="45">
        <v>0</v>
      </c>
      <c r="I41" s="45">
        <v>8000</v>
      </c>
      <c r="J41" s="45">
        <v>0</v>
      </c>
      <c r="K41" s="45">
        <v>0</v>
      </c>
      <c r="L41" s="45">
        <v>0</v>
      </c>
      <c r="M41" s="45">
        <f t="shared" si="1"/>
        <v>1388600</v>
      </c>
    </row>
    <row r="42" spans="1:13">
      <c r="A42" s="44" t="s">
        <v>730</v>
      </c>
      <c r="B42" s="44">
        <v>21902</v>
      </c>
      <c r="C42" s="44" t="s">
        <v>21</v>
      </c>
      <c r="D42" s="45">
        <v>1436907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f t="shared" si="1"/>
        <v>1436907</v>
      </c>
    </row>
    <row r="43" spans="1:13">
      <c r="A43" s="44" t="s">
        <v>731</v>
      </c>
      <c r="B43" s="44">
        <v>34503</v>
      </c>
      <c r="C43" s="44" t="s">
        <v>732</v>
      </c>
      <c r="D43" s="45">
        <v>1184800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120000</v>
      </c>
      <c r="L43" s="45">
        <v>0</v>
      </c>
      <c r="M43" s="45">
        <f t="shared" si="1"/>
        <v>1304800</v>
      </c>
    </row>
    <row r="44" spans="1:13">
      <c r="A44" s="44" t="s">
        <v>733</v>
      </c>
      <c r="B44" s="44">
        <v>24704</v>
      </c>
      <c r="C44" s="44" t="s">
        <v>27</v>
      </c>
      <c r="D44" s="45">
        <v>1360471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f t="shared" si="1"/>
        <v>1360471</v>
      </c>
    </row>
    <row r="45" spans="1:13">
      <c r="A45" s="44" t="s">
        <v>734</v>
      </c>
      <c r="B45" s="44">
        <v>34702</v>
      </c>
      <c r="C45" s="44" t="s">
        <v>255</v>
      </c>
      <c r="D45" s="45">
        <v>1248400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f t="shared" si="1"/>
        <v>1248400</v>
      </c>
    </row>
    <row r="46" spans="1:13">
      <c r="A46" s="44" t="s">
        <v>735</v>
      </c>
      <c r="B46" s="44">
        <v>12502</v>
      </c>
      <c r="C46" s="44" t="s">
        <v>80</v>
      </c>
      <c r="D46" s="45">
        <v>1343202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f t="shared" si="1"/>
        <v>1343202</v>
      </c>
    </row>
    <row r="47" spans="1:13">
      <c r="A47" s="44" t="s">
        <v>736</v>
      </c>
      <c r="B47" s="44">
        <v>31803</v>
      </c>
      <c r="C47" s="44" t="s">
        <v>737</v>
      </c>
      <c r="D47" s="45">
        <v>1185750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f t="shared" si="1"/>
        <v>1185750</v>
      </c>
    </row>
    <row r="48" spans="1:13">
      <c r="A48" s="44" t="s">
        <v>738</v>
      </c>
      <c r="B48" s="44">
        <v>31502</v>
      </c>
      <c r="C48" s="44" t="s">
        <v>37</v>
      </c>
      <c r="D48" s="45">
        <v>1184800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f t="shared" si="1"/>
        <v>1184800</v>
      </c>
    </row>
    <row r="49" spans="1:13">
      <c r="A49" s="44" t="s">
        <v>739</v>
      </c>
      <c r="B49" s="44">
        <v>33904</v>
      </c>
      <c r="C49" s="44" t="s">
        <v>740</v>
      </c>
      <c r="D49" s="45">
        <v>1165260</v>
      </c>
      <c r="E49" s="45">
        <v>0</v>
      </c>
      <c r="F49" s="45">
        <v>0</v>
      </c>
      <c r="G49" s="45">
        <v>0</v>
      </c>
      <c r="H49" s="45">
        <v>0</v>
      </c>
      <c r="I49" s="45">
        <v>6000</v>
      </c>
      <c r="J49" s="45">
        <v>0</v>
      </c>
      <c r="K49" s="45">
        <v>0</v>
      </c>
      <c r="L49" s="45">
        <v>0</v>
      </c>
      <c r="M49" s="45">
        <f t="shared" si="1"/>
        <v>1171260</v>
      </c>
    </row>
    <row r="50" spans="1:13">
      <c r="A50" s="44" t="s">
        <v>741</v>
      </c>
      <c r="B50" s="44">
        <v>25502</v>
      </c>
      <c r="C50" s="44" t="s">
        <v>31</v>
      </c>
      <c r="D50" s="45">
        <v>1184330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f t="shared" si="1"/>
        <v>1184330</v>
      </c>
    </row>
    <row r="51" spans="1:13">
      <c r="A51" s="44" t="s">
        <v>742</v>
      </c>
      <c r="B51" s="44">
        <v>311203</v>
      </c>
      <c r="C51" s="44" t="s">
        <v>72</v>
      </c>
      <c r="D51" s="45">
        <v>1175048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40000</v>
      </c>
      <c r="L51" s="45">
        <v>0</v>
      </c>
      <c r="M51" s="45">
        <f t="shared" si="1"/>
        <v>1215048</v>
      </c>
    </row>
    <row r="52" spans="1:13">
      <c r="A52" s="44" t="s">
        <v>743</v>
      </c>
      <c r="B52" s="44">
        <v>34104</v>
      </c>
      <c r="C52" s="44" t="s">
        <v>98</v>
      </c>
      <c r="D52" s="45">
        <v>1193730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f t="shared" si="1"/>
        <v>1193730</v>
      </c>
    </row>
    <row r="53" spans="1:13">
      <c r="A53" s="44" t="s">
        <v>744</v>
      </c>
      <c r="B53" s="44">
        <v>32704</v>
      </c>
      <c r="C53" s="44" t="s">
        <v>52</v>
      </c>
      <c r="D53" s="45">
        <v>1131315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f t="shared" si="1"/>
        <v>1131315</v>
      </c>
    </row>
    <row r="54" spans="1:13">
      <c r="A54" s="44" t="s">
        <v>745</v>
      </c>
      <c r="B54" s="44">
        <v>331004</v>
      </c>
      <c r="C54" s="44" t="s">
        <v>746</v>
      </c>
      <c r="D54" s="45">
        <v>1135290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f t="shared" si="1"/>
        <v>1135290</v>
      </c>
    </row>
    <row r="55" spans="1:13">
      <c r="A55" s="44" t="s">
        <v>747</v>
      </c>
      <c r="B55" s="44">
        <v>33804</v>
      </c>
      <c r="C55" s="44" t="s">
        <v>748</v>
      </c>
      <c r="D55" s="45">
        <v>1107672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f t="shared" si="1"/>
        <v>1107672</v>
      </c>
    </row>
    <row r="56" spans="1:13">
      <c r="A56" s="44" t="s">
        <v>749</v>
      </c>
      <c r="B56" s="44">
        <v>24903</v>
      </c>
      <c r="C56" s="44" t="s">
        <v>29</v>
      </c>
      <c r="D56" s="45">
        <v>1027620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f t="shared" si="1"/>
        <v>1027620</v>
      </c>
    </row>
    <row r="57" spans="1:13">
      <c r="A57" s="44" t="s">
        <v>750</v>
      </c>
      <c r="B57" s="44">
        <v>24702</v>
      </c>
      <c r="C57" s="44" t="s">
        <v>252</v>
      </c>
      <c r="D57" s="45">
        <v>956200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f t="shared" si="1"/>
        <v>956200</v>
      </c>
    </row>
    <row r="58" spans="1:13">
      <c r="A58" s="44" t="s">
        <v>751</v>
      </c>
      <c r="B58" s="44">
        <v>241103</v>
      </c>
      <c r="C58" s="44" t="s">
        <v>64</v>
      </c>
      <c r="D58" s="45">
        <v>927652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f t="shared" si="1"/>
        <v>927652</v>
      </c>
    </row>
    <row r="59" spans="1:13">
      <c r="A59" s="44" t="s">
        <v>752</v>
      </c>
      <c r="B59" s="44">
        <v>331003</v>
      </c>
      <c r="C59" s="44" t="s">
        <v>753</v>
      </c>
      <c r="D59" s="45">
        <v>896170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f t="shared" si="1"/>
        <v>896170</v>
      </c>
    </row>
    <row r="60" spans="1:13">
      <c r="A60" s="44" t="s">
        <v>754</v>
      </c>
      <c r="B60" s="44">
        <v>31402</v>
      </c>
      <c r="C60" s="44" t="s">
        <v>36</v>
      </c>
      <c r="D60" s="45">
        <v>868451</v>
      </c>
      <c r="E60" s="45">
        <v>0</v>
      </c>
      <c r="F60" s="45">
        <v>0</v>
      </c>
      <c r="G60" s="45">
        <v>0</v>
      </c>
      <c r="H60" s="45">
        <v>0</v>
      </c>
      <c r="I60" s="45">
        <v>2000</v>
      </c>
      <c r="J60" s="45">
        <v>0</v>
      </c>
      <c r="K60" s="45">
        <v>0</v>
      </c>
      <c r="L60" s="45">
        <v>0</v>
      </c>
      <c r="M60" s="45">
        <f t="shared" si="1"/>
        <v>870451</v>
      </c>
    </row>
    <row r="61" spans="1:13">
      <c r="A61" s="44" t="s">
        <v>755</v>
      </c>
      <c r="B61" s="44">
        <v>34204</v>
      </c>
      <c r="C61" s="44" t="s">
        <v>756</v>
      </c>
      <c r="D61" s="45">
        <v>822930</v>
      </c>
      <c r="E61" s="45">
        <v>0</v>
      </c>
      <c r="F61" s="45">
        <v>0</v>
      </c>
      <c r="G61" s="45">
        <v>0</v>
      </c>
      <c r="H61" s="45">
        <v>0</v>
      </c>
      <c r="I61" s="45">
        <v>10000</v>
      </c>
      <c r="J61" s="45">
        <v>0</v>
      </c>
      <c r="K61" s="45">
        <v>0</v>
      </c>
      <c r="L61" s="45">
        <v>0</v>
      </c>
      <c r="M61" s="45">
        <f t="shared" si="1"/>
        <v>832930</v>
      </c>
    </row>
    <row r="62" spans="1:13">
      <c r="A62" s="44" t="s">
        <v>757</v>
      </c>
      <c r="B62" s="44">
        <v>311204</v>
      </c>
      <c r="C62" s="44" t="s">
        <v>13</v>
      </c>
      <c r="D62" s="45">
        <v>740500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f t="shared" si="1"/>
        <v>740500</v>
      </c>
    </row>
    <row r="63" spans="1:13">
      <c r="A63" s="44" t="s">
        <v>758</v>
      </c>
      <c r="B63" s="44">
        <v>14503</v>
      </c>
      <c r="C63" s="44" t="s">
        <v>19</v>
      </c>
      <c r="D63" s="45">
        <v>682500</v>
      </c>
      <c r="E63" s="45">
        <v>0</v>
      </c>
      <c r="F63" s="45">
        <v>0</v>
      </c>
      <c r="G63" s="45">
        <v>0</v>
      </c>
      <c r="H63" s="45">
        <v>0</v>
      </c>
      <c r="I63" s="45">
        <v>14000</v>
      </c>
      <c r="J63" s="45">
        <v>0</v>
      </c>
      <c r="K63" s="45">
        <v>0</v>
      </c>
      <c r="L63" s="45">
        <v>0</v>
      </c>
      <c r="M63" s="45">
        <f t="shared" si="1"/>
        <v>696500</v>
      </c>
    </row>
    <row r="64" spans="1:13">
      <c r="A64" s="44" t="s">
        <v>759</v>
      </c>
      <c r="B64" s="44">
        <v>22903</v>
      </c>
      <c r="C64" s="44" t="s">
        <v>760</v>
      </c>
      <c r="D64" s="45">
        <v>688840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f t="shared" si="1"/>
        <v>688840</v>
      </c>
    </row>
    <row r="65" spans="1:14">
      <c r="A65" s="44" t="s">
        <v>761</v>
      </c>
      <c r="B65" s="44">
        <v>21903</v>
      </c>
      <c r="C65" s="44" t="s">
        <v>22</v>
      </c>
      <c r="D65" s="45">
        <v>613160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f t="shared" si="1"/>
        <v>613160</v>
      </c>
    </row>
    <row r="66" spans="1:14">
      <c r="A66" s="44" t="s">
        <v>762</v>
      </c>
      <c r="B66" s="44">
        <v>341003</v>
      </c>
      <c r="C66" s="44" t="s">
        <v>763</v>
      </c>
      <c r="D66" s="45">
        <v>592400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f t="shared" ref="M66:M97" si="2">SUM(D66:L66)</f>
        <v>592400</v>
      </c>
    </row>
    <row r="67" spans="1:14">
      <c r="A67" s="44" t="s">
        <v>764</v>
      </c>
      <c r="B67" s="44">
        <v>31602</v>
      </c>
      <c r="C67" s="44" t="s">
        <v>40</v>
      </c>
      <c r="D67" s="45">
        <v>592400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f t="shared" si="2"/>
        <v>592400</v>
      </c>
    </row>
    <row r="68" spans="1:14">
      <c r="A68" s="44" t="s">
        <v>765</v>
      </c>
      <c r="B68" s="44">
        <v>34704</v>
      </c>
      <c r="C68" s="44" t="s">
        <v>766</v>
      </c>
      <c r="D68" s="45">
        <v>578510</v>
      </c>
      <c r="E68" s="45">
        <v>0</v>
      </c>
      <c r="F68" s="45">
        <v>0</v>
      </c>
      <c r="G68" s="45">
        <v>0</v>
      </c>
      <c r="H68" s="45">
        <v>0</v>
      </c>
      <c r="I68" s="45">
        <v>20000</v>
      </c>
      <c r="J68" s="45">
        <v>0</v>
      </c>
      <c r="K68" s="45">
        <v>0</v>
      </c>
      <c r="L68" s="45">
        <v>0</v>
      </c>
      <c r="M68" s="45">
        <f t="shared" si="2"/>
        <v>598510</v>
      </c>
    </row>
    <row r="69" spans="1:14">
      <c r="A69" s="44" t="s">
        <v>767</v>
      </c>
      <c r="B69" s="44">
        <v>25301</v>
      </c>
      <c r="C69" s="44" t="s">
        <v>30</v>
      </c>
      <c r="D69" s="45">
        <v>576700</v>
      </c>
      <c r="E69" s="45">
        <v>0</v>
      </c>
      <c r="F69" s="45">
        <v>0</v>
      </c>
      <c r="G69" s="45">
        <v>0</v>
      </c>
      <c r="H69" s="45">
        <v>0</v>
      </c>
      <c r="I69" s="45">
        <v>6000</v>
      </c>
      <c r="J69" s="45">
        <v>0</v>
      </c>
      <c r="K69" s="45">
        <v>0</v>
      </c>
      <c r="L69" s="45">
        <v>0</v>
      </c>
      <c r="M69" s="45">
        <f t="shared" si="2"/>
        <v>582700</v>
      </c>
    </row>
    <row r="70" spans="1:14">
      <c r="A70" s="44" t="s">
        <v>768</v>
      </c>
      <c r="B70" s="44">
        <v>321204</v>
      </c>
      <c r="C70" s="44" t="s">
        <v>381</v>
      </c>
      <c r="D70" s="45">
        <v>314330</v>
      </c>
      <c r="E70" s="45">
        <v>138775</v>
      </c>
      <c r="F70" s="45">
        <v>80000</v>
      </c>
      <c r="G70" s="45">
        <v>0</v>
      </c>
      <c r="H70" s="45">
        <v>0</v>
      </c>
      <c r="I70" s="45">
        <v>12000</v>
      </c>
      <c r="J70" s="45">
        <v>0</v>
      </c>
      <c r="K70" s="45">
        <v>40000</v>
      </c>
      <c r="L70" s="45">
        <v>0</v>
      </c>
      <c r="M70" s="45">
        <f t="shared" si="2"/>
        <v>585105</v>
      </c>
      <c r="N70" s="43" t="s">
        <v>769</v>
      </c>
    </row>
    <row r="71" spans="1:14">
      <c r="A71" s="44" t="s">
        <v>770</v>
      </c>
      <c r="B71" s="44">
        <v>33401</v>
      </c>
      <c r="C71" s="44" t="s">
        <v>55</v>
      </c>
      <c r="D71" s="45">
        <v>587730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f t="shared" si="2"/>
        <v>587730</v>
      </c>
    </row>
    <row r="72" spans="1:14">
      <c r="A72" s="44" t="s">
        <v>771</v>
      </c>
      <c r="B72" s="44">
        <v>14703</v>
      </c>
      <c r="C72" s="44" t="s">
        <v>20</v>
      </c>
      <c r="D72" s="45">
        <v>568830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f t="shared" si="2"/>
        <v>568830</v>
      </c>
    </row>
    <row r="73" spans="1:14">
      <c r="A73" s="44" t="s">
        <v>772</v>
      </c>
      <c r="B73" s="44">
        <v>32103</v>
      </c>
      <c r="C73" s="44" t="s">
        <v>773</v>
      </c>
      <c r="D73" s="45">
        <v>548460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f t="shared" si="2"/>
        <v>548460</v>
      </c>
    </row>
    <row r="74" spans="1:14">
      <c r="A74" s="44" t="s">
        <v>774</v>
      </c>
      <c r="B74" s="44">
        <v>31102</v>
      </c>
      <c r="C74" s="44" t="s">
        <v>33</v>
      </c>
      <c r="D74" s="45">
        <v>557270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f t="shared" si="2"/>
        <v>557270</v>
      </c>
    </row>
    <row r="75" spans="1:14">
      <c r="A75" s="44" t="s">
        <v>775</v>
      </c>
      <c r="B75" s="44">
        <v>33603</v>
      </c>
      <c r="C75" s="44" t="s">
        <v>776</v>
      </c>
      <c r="D75" s="45">
        <v>524580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f t="shared" si="2"/>
        <v>524580</v>
      </c>
    </row>
    <row r="76" spans="1:14">
      <c r="A76" s="44" t="s">
        <v>777</v>
      </c>
      <c r="B76" s="44">
        <v>311102</v>
      </c>
      <c r="C76" s="44" t="s">
        <v>69</v>
      </c>
      <c r="D76" s="45">
        <v>522710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f t="shared" si="2"/>
        <v>522710</v>
      </c>
    </row>
    <row r="77" spans="1:14">
      <c r="A77" s="44" t="s">
        <v>778</v>
      </c>
      <c r="B77" s="44">
        <v>23503</v>
      </c>
      <c r="C77" s="44" t="s">
        <v>779</v>
      </c>
      <c r="D77" s="45">
        <v>519190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f t="shared" si="2"/>
        <v>519190</v>
      </c>
    </row>
    <row r="78" spans="1:14">
      <c r="A78" s="44" t="s">
        <v>780</v>
      </c>
      <c r="B78" s="44">
        <v>231101</v>
      </c>
      <c r="C78" s="44" t="s">
        <v>62</v>
      </c>
      <c r="D78" s="45">
        <v>514709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f t="shared" si="2"/>
        <v>514709</v>
      </c>
    </row>
    <row r="79" spans="1:14">
      <c r="A79" s="44" t="s">
        <v>781</v>
      </c>
      <c r="B79" s="44">
        <v>23502</v>
      </c>
      <c r="C79" s="44" t="s">
        <v>782</v>
      </c>
      <c r="D79" s="45">
        <v>505800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f t="shared" si="2"/>
        <v>505800</v>
      </c>
    </row>
    <row r="80" spans="1:14">
      <c r="A80" s="44" t="s">
        <v>783</v>
      </c>
      <c r="B80" s="44">
        <v>341104</v>
      </c>
      <c r="C80" s="44" t="s">
        <v>261</v>
      </c>
      <c r="D80" s="45">
        <v>504270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f t="shared" si="2"/>
        <v>504270</v>
      </c>
    </row>
    <row r="81" spans="1:14">
      <c r="A81" s="44" t="s">
        <v>784</v>
      </c>
      <c r="B81" s="44">
        <v>23704</v>
      </c>
      <c r="C81" s="44" t="s">
        <v>785</v>
      </c>
      <c r="D81" s="45">
        <v>484880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f t="shared" si="2"/>
        <v>484880</v>
      </c>
    </row>
    <row r="82" spans="1:14">
      <c r="A82" s="44" t="s">
        <v>786</v>
      </c>
      <c r="B82" s="44">
        <v>32604</v>
      </c>
      <c r="C82" s="44" t="s">
        <v>787</v>
      </c>
      <c r="D82" s="45">
        <v>186200</v>
      </c>
      <c r="E82" s="45">
        <v>197550</v>
      </c>
      <c r="F82" s="45">
        <v>80000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f t="shared" si="2"/>
        <v>463750</v>
      </c>
      <c r="N82" s="43" t="s">
        <v>769</v>
      </c>
    </row>
    <row r="83" spans="1:14">
      <c r="A83" s="44" t="s">
        <v>788</v>
      </c>
      <c r="B83" s="44">
        <v>341102</v>
      </c>
      <c r="C83" s="44" t="s">
        <v>789</v>
      </c>
      <c r="D83" s="45">
        <v>444300</v>
      </c>
      <c r="E83" s="45">
        <v>0</v>
      </c>
      <c r="F83" s="45">
        <v>0</v>
      </c>
      <c r="G83" s="45">
        <v>0</v>
      </c>
      <c r="H83" s="45">
        <v>0</v>
      </c>
      <c r="I83" s="45">
        <v>12000</v>
      </c>
      <c r="J83" s="45">
        <v>0</v>
      </c>
      <c r="K83" s="45">
        <v>0</v>
      </c>
      <c r="L83" s="45">
        <v>0</v>
      </c>
      <c r="M83" s="45">
        <f t="shared" si="2"/>
        <v>456300</v>
      </c>
    </row>
    <row r="84" spans="1:14">
      <c r="A84" s="44" t="s">
        <v>790</v>
      </c>
      <c r="B84" s="44">
        <v>11303</v>
      </c>
      <c r="C84" s="44" t="s">
        <v>78</v>
      </c>
      <c r="D84" s="45">
        <v>451230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f t="shared" si="2"/>
        <v>451230</v>
      </c>
    </row>
    <row r="85" spans="1:14">
      <c r="A85" s="44" t="s">
        <v>791</v>
      </c>
      <c r="B85" s="44">
        <v>32901</v>
      </c>
      <c r="C85" s="44" t="s">
        <v>93</v>
      </c>
      <c r="D85" s="45">
        <v>444300</v>
      </c>
      <c r="E85" s="45">
        <v>0</v>
      </c>
      <c r="F85" s="45">
        <v>0</v>
      </c>
      <c r="G85" s="45">
        <v>0</v>
      </c>
      <c r="H85" s="45">
        <v>0</v>
      </c>
      <c r="I85" s="45">
        <v>6000</v>
      </c>
      <c r="J85" s="45">
        <v>0</v>
      </c>
      <c r="K85" s="45">
        <v>0</v>
      </c>
      <c r="L85" s="45">
        <v>0</v>
      </c>
      <c r="M85" s="45">
        <f t="shared" si="2"/>
        <v>450300</v>
      </c>
    </row>
    <row r="86" spans="1:14">
      <c r="A86" s="44" t="s">
        <v>792</v>
      </c>
      <c r="B86" s="44">
        <v>12503</v>
      </c>
      <c r="C86" s="44" t="s">
        <v>81</v>
      </c>
      <c r="D86" s="45">
        <v>455000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f t="shared" si="2"/>
        <v>455000</v>
      </c>
    </row>
    <row r="87" spans="1:14">
      <c r="A87" s="44" t="s">
        <v>793</v>
      </c>
      <c r="B87" s="44">
        <v>31504</v>
      </c>
      <c r="C87" s="44" t="s">
        <v>39</v>
      </c>
      <c r="D87" s="45">
        <v>444300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f t="shared" si="2"/>
        <v>444300</v>
      </c>
    </row>
    <row r="88" spans="1:14">
      <c r="A88" s="44" t="s">
        <v>794</v>
      </c>
      <c r="B88" s="44">
        <v>341101</v>
      </c>
      <c r="C88" s="44" t="s">
        <v>359</v>
      </c>
      <c r="D88" s="45">
        <v>452460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f t="shared" si="2"/>
        <v>452460</v>
      </c>
    </row>
    <row r="89" spans="1:14">
      <c r="A89" s="44" t="s">
        <v>795</v>
      </c>
      <c r="B89" s="44">
        <v>331103</v>
      </c>
      <c r="C89" s="44" t="s">
        <v>77</v>
      </c>
      <c r="D89" s="45">
        <v>452030</v>
      </c>
      <c r="E89" s="45">
        <v>0</v>
      </c>
      <c r="F89" s="45">
        <v>0</v>
      </c>
      <c r="G89" s="45">
        <v>0</v>
      </c>
      <c r="H89" s="45">
        <v>0</v>
      </c>
      <c r="I89" s="45">
        <v>250</v>
      </c>
      <c r="J89" s="45">
        <v>0</v>
      </c>
      <c r="K89" s="45">
        <v>0</v>
      </c>
      <c r="L89" s="45">
        <v>0</v>
      </c>
      <c r="M89" s="45">
        <f t="shared" si="2"/>
        <v>452280</v>
      </c>
    </row>
    <row r="90" spans="1:14">
      <c r="A90" s="44" t="s">
        <v>796</v>
      </c>
      <c r="B90" s="44">
        <v>25503</v>
      </c>
      <c r="C90" s="44" t="s">
        <v>88</v>
      </c>
      <c r="D90" s="45">
        <v>451220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f t="shared" si="2"/>
        <v>451220</v>
      </c>
    </row>
    <row r="91" spans="1:14">
      <c r="A91" s="44" t="s">
        <v>797</v>
      </c>
      <c r="B91" s="44">
        <v>24501</v>
      </c>
      <c r="C91" s="44" t="s">
        <v>26</v>
      </c>
      <c r="D91" s="45">
        <v>363200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80000</v>
      </c>
      <c r="L91" s="45">
        <v>0</v>
      </c>
      <c r="M91" s="45">
        <f t="shared" si="2"/>
        <v>443200</v>
      </c>
    </row>
    <row r="92" spans="1:14">
      <c r="A92" s="44" t="s">
        <v>798</v>
      </c>
      <c r="B92" s="44">
        <v>131103</v>
      </c>
      <c r="C92" s="44" t="s">
        <v>60</v>
      </c>
      <c r="D92" s="45">
        <f>678570-234630</f>
        <v>443940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f t="shared" si="2"/>
        <v>443940</v>
      </c>
    </row>
    <row r="93" spans="1:14">
      <c r="A93" s="44" t="s">
        <v>799</v>
      </c>
      <c r="B93" s="44">
        <v>33204</v>
      </c>
      <c r="C93" s="44" t="s">
        <v>800</v>
      </c>
      <c r="D93" s="45">
        <v>428000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f t="shared" si="2"/>
        <v>428000</v>
      </c>
    </row>
    <row r="94" spans="1:14">
      <c r="A94" s="44" t="s">
        <v>801</v>
      </c>
      <c r="B94" s="44">
        <v>33601</v>
      </c>
      <c r="C94" s="44" t="s">
        <v>802</v>
      </c>
      <c r="D94" s="45">
        <v>435127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f t="shared" si="2"/>
        <v>435127</v>
      </c>
    </row>
    <row r="95" spans="1:14">
      <c r="A95" s="44" t="s">
        <v>803</v>
      </c>
      <c r="B95" s="44">
        <v>31201</v>
      </c>
      <c r="C95" s="44" t="s">
        <v>34</v>
      </c>
      <c r="D95" s="45">
        <v>307070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120000</v>
      </c>
      <c r="L95" s="45">
        <v>0</v>
      </c>
      <c r="M95" s="45">
        <f t="shared" si="2"/>
        <v>427070</v>
      </c>
    </row>
    <row r="96" spans="1:14">
      <c r="A96" s="44" t="s">
        <v>804</v>
      </c>
      <c r="B96" s="44">
        <v>311202</v>
      </c>
      <c r="C96" s="44" t="s">
        <v>71</v>
      </c>
      <c r="D96" s="45">
        <v>419930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f t="shared" si="2"/>
        <v>419930</v>
      </c>
    </row>
    <row r="97" spans="1:13">
      <c r="A97" s="44" t="s">
        <v>805</v>
      </c>
      <c r="B97" s="44">
        <v>311003</v>
      </c>
      <c r="C97" s="44" t="s">
        <v>68</v>
      </c>
      <c r="D97" s="45">
        <v>410370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f t="shared" si="2"/>
        <v>410370</v>
      </c>
    </row>
    <row r="98" spans="1:13">
      <c r="A98" s="44" t="s">
        <v>806</v>
      </c>
      <c r="B98" s="44">
        <v>33102</v>
      </c>
      <c r="C98" s="44" t="s">
        <v>807</v>
      </c>
      <c r="D98" s="45">
        <v>412400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f t="shared" ref="M98:M129" si="3">SUM(D98:L98)</f>
        <v>412400</v>
      </c>
    </row>
    <row r="99" spans="1:13">
      <c r="A99" s="44" t="s">
        <v>808</v>
      </c>
      <c r="B99" s="44">
        <v>25302</v>
      </c>
      <c r="C99" s="44" t="s">
        <v>87</v>
      </c>
      <c r="D99" s="45">
        <v>378500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f t="shared" si="3"/>
        <v>378500</v>
      </c>
    </row>
    <row r="100" spans="1:13">
      <c r="A100" s="44" t="s">
        <v>809</v>
      </c>
      <c r="B100" s="44">
        <v>341103</v>
      </c>
      <c r="C100" s="44" t="s">
        <v>260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400000</v>
      </c>
      <c r="L100" s="45">
        <v>0</v>
      </c>
      <c r="M100" s="45">
        <f t="shared" si="3"/>
        <v>400000</v>
      </c>
    </row>
    <row r="101" spans="1:13">
      <c r="A101" s="44" t="s">
        <v>810</v>
      </c>
      <c r="B101" s="44">
        <v>311104</v>
      </c>
      <c r="C101" s="44" t="s">
        <v>70</v>
      </c>
      <c r="D101" s="45">
        <v>362050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f t="shared" si="3"/>
        <v>362050</v>
      </c>
    </row>
    <row r="102" spans="1:13">
      <c r="A102" s="44" t="s">
        <v>811</v>
      </c>
      <c r="B102" s="44">
        <v>31202</v>
      </c>
      <c r="C102" s="44" t="s">
        <v>34</v>
      </c>
      <c r="D102" s="45">
        <v>375410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f t="shared" si="3"/>
        <v>375410</v>
      </c>
    </row>
    <row r="103" spans="1:13">
      <c r="A103" s="44" t="s">
        <v>812</v>
      </c>
      <c r="B103" s="44">
        <v>31103</v>
      </c>
      <c r="C103" s="44" t="s">
        <v>34</v>
      </c>
      <c r="D103" s="45">
        <v>372580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f t="shared" si="3"/>
        <v>372580</v>
      </c>
    </row>
    <row r="104" spans="1:13">
      <c r="A104" s="44" t="s">
        <v>813</v>
      </c>
      <c r="B104" s="44">
        <v>221101</v>
      </c>
      <c r="C104" s="44" t="s">
        <v>100</v>
      </c>
      <c r="D104" s="45">
        <v>368910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f t="shared" si="3"/>
        <v>368910</v>
      </c>
    </row>
    <row r="105" spans="1:13">
      <c r="A105" s="44" t="s">
        <v>814</v>
      </c>
      <c r="B105" s="44">
        <v>25101</v>
      </c>
      <c r="C105" s="44" t="s">
        <v>815</v>
      </c>
      <c r="D105" s="45">
        <v>357440</v>
      </c>
      <c r="E105" s="45">
        <v>0</v>
      </c>
      <c r="F105" s="45">
        <v>0</v>
      </c>
      <c r="G105" s="45">
        <v>0</v>
      </c>
      <c r="H105" s="45">
        <v>0</v>
      </c>
      <c r="I105" s="45">
        <v>8000</v>
      </c>
      <c r="J105" s="45">
        <v>0</v>
      </c>
      <c r="K105" s="45">
        <v>0</v>
      </c>
      <c r="L105" s="45">
        <v>0</v>
      </c>
      <c r="M105" s="45">
        <f t="shared" si="3"/>
        <v>365440</v>
      </c>
    </row>
    <row r="106" spans="1:13">
      <c r="A106" s="44" t="s">
        <v>816</v>
      </c>
      <c r="B106" s="44">
        <v>21702</v>
      </c>
      <c r="C106" s="44" t="s">
        <v>817</v>
      </c>
      <c r="D106" s="45">
        <v>363200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f t="shared" si="3"/>
        <v>363200</v>
      </c>
    </row>
    <row r="107" spans="1:13">
      <c r="A107" s="44" t="s">
        <v>818</v>
      </c>
      <c r="B107" s="44">
        <v>211101</v>
      </c>
      <c r="C107" s="44" t="s">
        <v>61</v>
      </c>
      <c r="D107" s="45">
        <v>365890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f t="shared" si="3"/>
        <v>365890</v>
      </c>
    </row>
    <row r="108" spans="1:13">
      <c r="A108" s="44" t="s">
        <v>819</v>
      </c>
      <c r="B108" s="44">
        <v>33901</v>
      </c>
      <c r="C108" s="44" t="s">
        <v>95</v>
      </c>
      <c r="D108" s="45">
        <v>340038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f t="shared" si="3"/>
        <v>340038</v>
      </c>
    </row>
    <row r="109" spans="1:13">
      <c r="A109" s="44" t="s">
        <v>820</v>
      </c>
      <c r="B109" s="44">
        <v>34301</v>
      </c>
      <c r="C109" s="44" t="s">
        <v>254</v>
      </c>
      <c r="D109" s="45">
        <v>296200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40000</v>
      </c>
      <c r="L109" s="45">
        <v>0</v>
      </c>
      <c r="M109" s="45">
        <f t="shared" si="3"/>
        <v>336200</v>
      </c>
    </row>
    <row r="110" spans="1:13">
      <c r="A110" s="44" t="s">
        <v>821</v>
      </c>
      <c r="B110" s="44">
        <v>34604</v>
      </c>
      <c r="C110" s="44" t="s">
        <v>822</v>
      </c>
      <c r="D110" s="45">
        <v>291590</v>
      </c>
      <c r="E110" s="45">
        <v>0</v>
      </c>
      <c r="F110" s="45">
        <v>0</v>
      </c>
      <c r="G110" s="45">
        <v>0</v>
      </c>
      <c r="H110" s="45">
        <v>0</v>
      </c>
      <c r="I110" s="45">
        <v>14000</v>
      </c>
      <c r="J110" s="45">
        <v>0</v>
      </c>
      <c r="K110" s="45">
        <v>0</v>
      </c>
      <c r="L110" s="45">
        <v>0</v>
      </c>
      <c r="M110" s="45">
        <f t="shared" si="3"/>
        <v>305590</v>
      </c>
    </row>
    <row r="111" spans="1:13">
      <c r="A111" s="44" t="s">
        <v>823</v>
      </c>
      <c r="B111" s="44">
        <v>33303</v>
      </c>
      <c r="C111" s="44" t="s">
        <v>54</v>
      </c>
      <c r="D111" s="45">
        <v>302600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f t="shared" si="3"/>
        <v>302600</v>
      </c>
    </row>
    <row r="112" spans="1:13">
      <c r="A112" s="44" t="s">
        <v>824</v>
      </c>
      <c r="B112" s="44">
        <v>31703</v>
      </c>
      <c r="C112" s="44" t="s">
        <v>41</v>
      </c>
      <c r="D112" s="45">
        <v>293800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f t="shared" si="3"/>
        <v>293800</v>
      </c>
    </row>
    <row r="113" spans="1:14">
      <c r="A113" s="44" t="s">
        <v>825</v>
      </c>
      <c r="B113" s="44">
        <v>31503</v>
      </c>
      <c r="C113" s="44" t="s">
        <v>38</v>
      </c>
      <c r="D113" s="45">
        <v>296200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f t="shared" si="3"/>
        <v>296200</v>
      </c>
    </row>
    <row r="114" spans="1:14">
      <c r="A114" s="44" t="s">
        <v>826</v>
      </c>
      <c r="B114" s="44">
        <v>34804</v>
      </c>
      <c r="C114" s="44" t="s">
        <v>827</v>
      </c>
      <c r="D114" s="45">
        <v>296200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f t="shared" si="3"/>
        <v>296200</v>
      </c>
    </row>
    <row r="115" spans="1:14">
      <c r="A115" s="44" t="s">
        <v>828</v>
      </c>
      <c r="B115" s="44">
        <v>13501</v>
      </c>
      <c r="C115" s="44" t="s">
        <v>15</v>
      </c>
      <c r="D115" s="45">
        <v>243977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f t="shared" si="3"/>
        <v>243977</v>
      </c>
    </row>
    <row r="116" spans="1:14">
      <c r="A116" s="44" t="s">
        <v>829</v>
      </c>
      <c r="B116" s="44">
        <v>34602</v>
      </c>
      <c r="C116" s="44" t="s">
        <v>830</v>
      </c>
      <c r="D116" s="45">
        <v>224250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f t="shared" si="3"/>
        <v>224250</v>
      </c>
      <c r="N116" s="43" t="s">
        <v>769</v>
      </c>
    </row>
    <row r="117" spans="1:14">
      <c r="A117" s="44" t="s">
        <v>831</v>
      </c>
      <c r="B117" s="44">
        <v>13703</v>
      </c>
      <c r="C117" s="44" t="s">
        <v>16</v>
      </c>
      <c r="D117" s="45">
        <v>227500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f t="shared" si="3"/>
        <v>227500</v>
      </c>
    </row>
    <row r="118" spans="1:14">
      <c r="A118" s="44" t="s">
        <v>832</v>
      </c>
      <c r="B118" s="44">
        <v>14504</v>
      </c>
      <c r="C118" s="44" t="s">
        <v>248</v>
      </c>
      <c r="D118" s="45">
        <v>227500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f t="shared" si="3"/>
        <v>227500</v>
      </c>
    </row>
    <row r="119" spans="1:14">
      <c r="A119" s="44" t="s">
        <v>833</v>
      </c>
      <c r="B119" s="44">
        <v>221104</v>
      </c>
      <c r="C119" s="44" t="s">
        <v>101</v>
      </c>
      <c r="D119" s="45">
        <v>181600</v>
      </c>
      <c r="E119" s="45">
        <v>0</v>
      </c>
      <c r="F119" s="45">
        <v>0</v>
      </c>
      <c r="G119" s="45">
        <v>0</v>
      </c>
      <c r="H119" s="45">
        <v>0</v>
      </c>
      <c r="I119" s="45">
        <v>1440</v>
      </c>
      <c r="J119" s="45">
        <v>0</v>
      </c>
      <c r="K119" s="45">
        <v>40000</v>
      </c>
      <c r="L119" s="45">
        <v>0</v>
      </c>
      <c r="M119" s="45">
        <f t="shared" si="3"/>
        <v>223040</v>
      </c>
    </row>
    <row r="120" spans="1:14">
      <c r="A120" s="44" t="s">
        <v>834</v>
      </c>
      <c r="B120" s="44">
        <v>321101</v>
      </c>
      <c r="C120" s="44" t="s">
        <v>102</v>
      </c>
      <c r="D120" s="45">
        <v>217295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f t="shared" si="3"/>
        <v>217295</v>
      </c>
    </row>
    <row r="121" spans="1:14">
      <c r="A121" s="44" t="s">
        <v>835</v>
      </c>
      <c r="B121" s="44">
        <v>22303</v>
      </c>
      <c r="C121" s="44" t="s">
        <v>24</v>
      </c>
      <c r="D121" s="45">
        <v>209710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f t="shared" si="3"/>
        <v>209710</v>
      </c>
    </row>
    <row r="122" spans="1:14">
      <c r="A122" s="44" t="s">
        <v>836</v>
      </c>
      <c r="B122" s="44">
        <v>321003</v>
      </c>
      <c r="C122" s="44" t="s">
        <v>837</v>
      </c>
      <c r="D122" s="45">
        <v>199770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f t="shared" si="3"/>
        <v>199770</v>
      </c>
    </row>
    <row r="123" spans="1:14">
      <c r="A123" s="44" t="s">
        <v>838</v>
      </c>
      <c r="B123" s="44">
        <v>231102</v>
      </c>
      <c r="C123" s="44" t="s">
        <v>839</v>
      </c>
      <c r="D123" s="45">
        <v>181600</v>
      </c>
      <c r="E123" s="45">
        <v>0</v>
      </c>
      <c r="F123" s="45">
        <v>0</v>
      </c>
      <c r="G123" s="45">
        <v>0</v>
      </c>
      <c r="H123" s="45">
        <v>0</v>
      </c>
      <c r="I123" s="45">
        <v>10000</v>
      </c>
      <c r="J123" s="45">
        <v>0</v>
      </c>
      <c r="K123" s="45">
        <v>0</v>
      </c>
      <c r="L123" s="45">
        <v>0</v>
      </c>
      <c r="M123" s="45">
        <f t="shared" si="3"/>
        <v>191600</v>
      </c>
    </row>
    <row r="124" spans="1:14">
      <c r="A124" s="44" t="s">
        <v>840</v>
      </c>
      <c r="B124" s="44">
        <v>21104</v>
      </c>
      <c r="C124" s="44" t="s">
        <v>841</v>
      </c>
      <c r="D124" s="45">
        <v>181600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f t="shared" si="3"/>
        <v>181600</v>
      </c>
    </row>
    <row r="125" spans="1:14">
      <c r="A125" s="44" t="s">
        <v>842</v>
      </c>
      <c r="B125" s="44">
        <v>22304</v>
      </c>
      <c r="C125" s="44" t="s">
        <v>843</v>
      </c>
      <c r="D125" s="45">
        <v>181600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f t="shared" si="3"/>
        <v>181600</v>
      </c>
    </row>
    <row r="126" spans="1:14">
      <c r="A126" s="44" t="s">
        <v>844</v>
      </c>
      <c r="B126" s="44">
        <v>25902</v>
      </c>
      <c r="C126" s="44" t="s">
        <v>32</v>
      </c>
      <c r="D126" s="45">
        <v>181600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f t="shared" si="3"/>
        <v>181600</v>
      </c>
    </row>
    <row r="127" spans="1:14">
      <c r="A127" s="44" t="s">
        <v>845</v>
      </c>
      <c r="B127" s="44">
        <v>251101</v>
      </c>
      <c r="C127" s="44" t="s">
        <v>65</v>
      </c>
      <c r="D127" s="45">
        <v>179200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f t="shared" si="3"/>
        <v>179200</v>
      </c>
    </row>
    <row r="128" spans="1:14">
      <c r="A128" s="44" t="s">
        <v>846</v>
      </c>
      <c r="B128" s="44">
        <v>34504</v>
      </c>
      <c r="C128" s="44" t="s">
        <v>59</v>
      </c>
      <c r="D128" s="45">
        <v>166800</v>
      </c>
      <c r="E128" s="45">
        <v>0</v>
      </c>
      <c r="F128" s="45">
        <v>0</v>
      </c>
      <c r="G128" s="45">
        <v>0</v>
      </c>
      <c r="H128" s="45">
        <v>0</v>
      </c>
      <c r="I128" s="45">
        <v>4000</v>
      </c>
      <c r="J128" s="45">
        <v>0</v>
      </c>
      <c r="K128" s="45">
        <v>0</v>
      </c>
      <c r="L128" s="45">
        <v>0</v>
      </c>
      <c r="M128" s="45">
        <f t="shared" si="3"/>
        <v>170800</v>
      </c>
    </row>
    <row r="129" spans="1:13">
      <c r="A129" s="44" t="s">
        <v>847</v>
      </c>
      <c r="B129" s="44">
        <v>34902</v>
      </c>
      <c r="C129" s="44" t="s">
        <v>256</v>
      </c>
      <c r="D129" s="45">
        <v>161830</v>
      </c>
      <c r="E129" s="45">
        <v>0</v>
      </c>
      <c r="F129" s="45">
        <v>0</v>
      </c>
      <c r="G129" s="45">
        <v>0</v>
      </c>
      <c r="H129" s="45">
        <v>0</v>
      </c>
      <c r="I129" s="45">
        <v>6000</v>
      </c>
      <c r="J129" s="45">
        <v>0</v>
      </c>
      <c r="K129" s="45">
        <v>0</v>
      </c>
      <c r="L129" s="45">
        <v>0</v>
      </c>
      <c r="M129" s="45">
        <f t="shared" si="3"/>
        <v>167830</v>
      </c>
    </row>
    <row r="130" spans="1:13">
      <c r="A130" s="44" t="s">
        <v>848</v>
      </c>
      <c r="B130" s="44">
        <v>31401</v>
      </c>
      <c r="C130" s="44" t="s">
        <v>35</v>
      </c>
      <c r="D130" s="45">
        <v>148100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f t="shared" ref="M130:M161" si="4">SUM(D130:L130)</f>
        <v>148100</v>
      </c>
    </row>
    <row r="131" spans="1:13">
      <c r="A131" s="44" t="s">
        <v>849</v>
      </c>
      <c r="B131" s="44">
        <v>32102</v>
      </c>
      <c r="C131" s="44" t="s">
        <v>45</v>
      </c>
      <c r="D131" s="45">
        <v>148100</v>
      </c>
      <c r="E131" s="45">
        <v>0</v>
      </c>
      <c r="F131" s="45">
        <v>0</v>
      </c>
      <c r="G131" s="45">
        <v>0</v>
      </c>
      <c r="H131" s="45">
        <v>0</v>
      </c>
      <c r="I131" s="45">
        <v>5000</v>
      </c>
      <c r="J131" s="45">
        <v>0</v>
      </c>
      <c r="K131" s="45">
        <v>0</v>
      </c>
      <c r="L131" s="45">
        <v>0</v>
      </c>
      <c r="M131" s="45">
        <f t="shared" si="4"/>
        <v>153100</v>
      </c>
    </row>
    <row r="132" spans="1:13">
      <c r="A132" s="44" t="s">
        <v>850</v>
      </c>
      <c r="B132" s="44">
        <v>33501</v>
      </c>
      <c r="C132" s="44" t="s">
        <v>56</v>
      </c>
      <c r="D132" s="45">
        <v>148100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f t="shared" si="4"/>
        <v>148100</v>
      </c>
    </row>
    <row r="133" spans="1:13">
      <c r="A133" s="44" t="s">
        <v>851</v>
      </c>
      <c r="B133" s="44">
        <v>31903</v>
      </c>
      <c r="C133" s="44" t="s">
        <v>44</v>
      </c>
      <c r="D133" s="45">
        <v>148100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f t="shared" si="4"/>
        <v>148100</v>
      </c>
    </row>
    <row r="134" spans="1:13">
      <c r="A134" s="44" t="s">
        <v>852</v>
      </c>
      <c r="B134" s="44">
        <v>34502</v>
      </c>
      <c r="C134" s="44" t="s">
        <v>853</v>
      </c>
      <c r="D134" s="45">
        <v>148100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f t="shared" si="4"/>
        <v>148100</v>
      </c>
    </row>
    <row r="135" spans="1:13">
      <c r="A135" s="44" t="s">
        <v>854</v>
      </c>
      <c r="B135" s="44">
        <v>341202</v>
      </c>
      <c r="C135" s="44" t="s">
        <v>855</v>
      </c>
      <c r="D135" s="45">
        <v>148100</v>
      </c>
      <c r="E135" s="45">
        <v>0</v>
      </c>
      <c r="F135" s="45">
        <v>0</v>
      </c>
      <c r="G135" s="45">
        <v>0</v>
      </c>
      <c r="H135" s="45">
        <v>0</v>
      </c>
      <c r="I135" s="45">
        <v>2000</v>
      </c>
      <c r="J135" s="45">
        <v>0</v>
      </c>
      <c r="K135" s="45">
        <v>0</v>
      </c>
      <c r="L135" s="45">
        <v>0</v>
      </c>
      <c r="M135" s="45">
        <f t="shared" si="4"/>
        <v>150100</v>
      </c>
    </row>
    <row r="136" spans="1:13">
      <c r="A136" s="44" t="s">
        <v>856</v>
      </c>
      <c r="B136" s="44">
        <v>32601</v>
      </c>
      <c r="C136" s="44" t="s">
        <v>50</v>
      </c>
      <c r="D136" s="45">
        <v>148100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f t="shared" si="4"/>
        <v>148100</v>
      </c>
    </row>
    <row r="137" spans="1:13">
      <c r="A137" s="44" t="s">
        <v>857</v>
      </c>
      <c r="B137" s="44">
        <v>34102</v>
      </c>
      <c r="C137" s="44" t="s">
        <v>259</v>
      </c>
      <c r="D137" s="45">
        <v>148100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 s="45">
        <f t="shared" si="4"/>
        <v>148100</v>
      </c>
    </row>
    <row r="138" spans="1:13">
      <c r="A138" s="44" t="s">
        <v>858</v>
      </c>
      <c r="B138" s="44">
        <v>321202</v>
      </c>
      <c r="C138" s="44" t="s">
        <v>859</v>
      </c>
      <c r="D138" s="45">
        <v>147520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f t="shared" si="4"/>
        <v>147520</v>
      </c>
    </row>
    <row r="139" spans="1:13">
      <c r="A139" s="44" t="s">
        <v>860</v>
      </c>
      <c r="B139" s="44">
        <v>321103</v>
      </c>
      <c r="C139" s="44" t="s">
        <v>74</v>
      </c>
      <c r="D139" s="45">
        <v>147470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f t="shared" si="4"/>
        <v>147470</v>
      </c>
    </row>
    <row r="140" spans="1:13">
      <c r="A140" s="44" t="s">
        <v>861</v>
      </c>
      <c r="B140" s="44">
        <v>13302</v>
      </c>
      <c r="C140" s="44" t="s">
        <v>14</v>
      </c>
      <c r="D140" s="45">
        <v>132300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f t="shared" si="4"/>
        <v>132300</v>
      </c>
    </row>
    <row r="141" spans="1:13">
      <c r="A141" s="44" t="s">
        <v>862</v>
      </c>
      <c r="B141" s="44">
        <v>24904</v>
      </c>
      <c r="C141" s="44" t="s">
        <v>863</v>
      </c>
      <c r="D141" s="45">
        <v>102990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f t="shared" si="4"/>
        <v>102990</v>
      </c>
    </row>
    <row r="142" spans="1:13">
      <c r="A142" s="44" t="s">
        <v>864</v>
      </c>
      <c r="B142" s="44">
        <v>21901</v>
      </c>
      <c r="C142" s="44" t="s">
        <v>250</v>
      </c>
      <c r="D142" s="45">
        <v>102100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f t="shared" si="4"/>
        <v>102100</v>
      </c>
    </row>
    <row r="143" spans="1:13">
      <c r="A143" s="44" t="s">
        <v>865</v>
      </c>
      <c r="B143" s="44">
        <v>111104</v>
      </c>
      <c r="C143" s="44" t="s">
        <v>866</v>
      </c>
      <c r="D143" s="45">
        <v>99910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f t="shared" si="4"/>
        <v>99910</v>
      </c>
    </row>
    <row r="144" spans="1:13">
      <c r="A144" s="44" t="s">
        <v>867</v>
      </c>
      <c r="B144" s="44">
        <v>211103</v>
      </c>
      <c r="C144" s="44" t="s">
        <v>67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98600</v>
      </c>
      <c r="L144" s="45">
        <v>0</v>
      </c>
      <c r="M144" s="45">
        <f t="shared" si="4"/>
        <v>98600</v>
      </c>
    </row>
    <row r="145" spans="1:13">
      <c r="A145" s="44" t="s">
        <v>868</v>
      </c>
      <c r="B145" s="44">
        <v>331101</v>
      </c>
      <c r="C145" s="44" t="s">
        <v>103</v>
      </c>
      <c r="D145" s="45">
        <v>86750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f t="shared" si="4"/>
        <v>86750</v>
      </c>
    </row>
    <row r="146" spans="1:13">
      <c r="A146" s="44" t="s">
        <v>869</v>
      </c>
      <c r="B146" s="44">
        <v>12104</v>
      </c>
      <c r="C146" s="44" t="s">
        <v>11</v>
      </c>
      <c r="D146" s="45">
        <v>89830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f t="shared" si="4"/>
        <v>89830</v>
      </c>
    </row>
    <row r="147" spans="1:13">
      <c r="A147" s="44" t="s">
        <v>870</v>
      </c>
      <c r="B147" s="44">
        <v>33802</v>
      </c>
      <c r="C147" s="44" t="s">
        <v>253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78016</v>
      </c>
      <c r="L147" s="45">
        <v>0</v>
      </c>
      <c r="M147" s="45">
        <f t="shared" si="4"/>
        <v>78016</v>
      </c>
    </row>
    <row r="148" spans="1:13">
      <c r="A148" s="44" t="s">
        <v>871</v>
      </c>
      <c r="B148" s="44">
        <v>32903</v>
      </c>
      <c r="C148" s="44" t="s">
        <v>94</v>
      </c>
      <c r="D148" s="45">
        <v>72933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f t="shared" si="4"/>
        <v>72933</v>
      </c>
    </row>
    <row r="149" spans="1:13">
      <c r="A149" s="44" t="s">
        <v>872</v>
      </c>
      <c r="B149" s="44">
        <v>321201</v>
      </c>
      <c r="C149" s="44" t="s">
        <v>75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26000</v>
      </c>
      <c r="J149" s="45">
        <v>0</v>
      </c>
      <c r="K149" s="45">
        <v>34250</v>
      </c>
      <c r="L149" s="45">
        <v>0</v>
      </c>
      <c r="M149" s="45">
        <f t="shared" si="4"/>
        <v>60250</v>
      </c>
    </row>
    <row r="150" spans="1:13">
      <c r="A150" s="44" t="s">
        <v>873</v>
      </c>
      <c r="B150" s="44">
        <v>31204</v>
      </c>
      <c r="C150" s="44" t="s">
        <v>89</v>
      </c>
      <c r="D150" s="45">
        <v>54400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f t="shared" si="4"/>
        <v>54400</v>
      </c>
    </row>
    <row r="151" spans="1:13">
      <c r="A151" s="44" t="s">
        <v>874</v>
      </c>
      <c r="B151" s="44">
        <v>31901</v>
      </c>
      <c r="C151" s="44" t="s">
        <v>43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40000</v>
      </c>
      <c r="L151" s="45">
        <v>0</v>
      </c>
      <c r="M151" s="45">
        <f t="shared" si="4"/>
        <v>40000</v>
      </c>
    </row>
    <row r="152" spans="1:13">
      <c r="A152" s="44" t="s">
        <v>875</v>
      </c>
      <c r="B152" s="44">
        <v>32303</v>
      </c>
      <c r="C152" s="44" t="s">
        <v>258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40000</v>
      </c>
      <c r="L152" s="45">
        <v>0</v>
      </c>
      <c r="M152" s="45">
        <f t="shared" si="4"/>
        <v>40000</v>
      </c>
    </row>
    <row r="153" spans="1:13">
      <c r="A153" s="44" t="s">
        <v>876</v>
      </c>
      <c r="B153" s="44">
        <v>31904</v>
      </c>
      <c r="C153" s="44" t="s">
        <v>90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39600</v>
      </c>
      <c r="L153" s="45">
        <v>0</v>
      </c>
      <c r="M153" s="45">
        <f t="shared" si="4"/>
        <v>39600</v>
      </c>
    </row>
    <row r="154" spans="1:13">
      <c r="A154" s="44" t="s">
        <v>877</v>
      </c>
      <c r="B154" s="44">
        <v>22501</v>
      </c>
      <c r="C154" s="44" t="s">
        <v>25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39400</v>
      </c>
      <c r="L154" s="45">
        <v>0</v>
      </c>
      <c r="M154" s="45">
        <f t="shared" si="4"/>
        <v>39400</v>
      </c>
    </row>
    <row r="155" spans="1:13">
      <c r="A155" s="44" t="s">
        <v>878</v>
      </c>
      <c r="B155" s="44">
        <v>33203</v>
      </c>
      <c r="C155" s="44" t="s">
        <v>53</v>
      </c>
      <c r="D155" s="45">
        <v>32600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f t="shared" si="4"/>
        <v>32600</v>
      </c>
    </row>
    <row r="156" spans="1:13">
      <c r="A156" s="44" t="s">
        <v>879</v>
      </c>
      <c r="B156" s="44">
        <v>341002</v>
      </c>
      <c r="C156" s="44" t="s">
        <v>880</v>
      </c>
      <c r="D156" s="45">
        <v>25990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f t="shared" si="4"/>
        <v>25990</v>
      </c>
    </row>
    <row r="157" spans="1:13">
      <c r="A157" s="44" t="s">
        <v>881</v>
      </c>
      <c r="B157" s="44">
        <v>21503</v>
      </c>
      <c r="C157" s="44" t="s">
        <v>882</v>
      </c>
      <c r="D157" s="45">
        <v>21200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f t="shared" si="4"/>
        <v>21200</v>
      </c>
    </row>
    <row r="158" spans="1:13">
      <c r="A158" s="44" t="s">
        <v>883</v>
      </c>
      <c r="B158" s="44">
        <v>11501</v>
      </c>
      <c r="C158" s="44" t="s">
        <v>884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16000</v>
      </c>
      <c r="J158" s="45">
        <v>0</v>
      </c>
      <c r="K158" s="45">
        <v>0</v>
      </c>
      <c r="L158" s="45">
        <v>0</v>
      </c>
      <c r="M158" s="45">
        <f t="shared" si="4"/>
        <v>16000</v>
      </c>
    </row>
    <row r="159" spans="1:13">
      <c r="A159" s="44" t="s">
        <v>885</v>
      </c>
      <c r="B159" s="44">
        <v>13903</v>
      </c>
      <c r="C159" s="44" t="s">
        <v>83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10000</v>
      </c>
      <c r="J159" s="45">
        <v>0</v>
      </c>
      <c r="K159" s="45">
        <v>0</v>
      </c>
      <c r="L159" s="45">
        <v>0</v>
      </c>
      <c r="M159" s="45">
        <f t="shared" si="4"/>
        <v>10000</v>
      </c>
    </row>
    <row r="160" spans="1:13">
      <c r="A160" s="44" t="s">
        <v>778</v>
      </c>
      <c r="B160" s="44">
        <v>23503</v>
      </c>
      <c r="C160" s="44" t="s">
        <v>779</v>
      </c>
      <c r="D160" s="45">
        <v>0</v>
      </c>
      <c r="E160" s="45">
        <v>10000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f t="shared" si="4"/>
        <v>10000</v>
      </c>
    </row>
    <row r="161" spans="1:13">
      <c r="A161" s="44" t="s">
        <v>886</v>
      </c>
      <c r="B161" s="44">
        <v>34801</v>
      </c>
      <c r="C161" s="44" t="s">
        <v>887</v>
      </c>
      <c r="D161" s="45">
        <v>0</v>
      </c>
      <c r="E161" s="45">
        <v>0</v>
      </c>
      <c r="F161" s="45">
        <v>0</v>
      </c>
      <c r="G161" s="45">
        <v>0</v>
      </c>
      <c r="H161" s="45">
        <v>0</v>
      </c>
      <c r="I161" s="45">
        <v>9160</v>
      </c>
      <c r="J161" s="45">
        <v>0</v>
      </c>
      <c r="K161" s="45">
        <v>0</v>
      </c>
      <c r="L161" s="45">
        <v>0</v>
      </c>
      <c r="M161" s="45">
        <f t="shared" si="4"/>
        <v>9160</v>
      </c>
    </row>
    <row r="162" spans="1:13">
      <c r="A162" s="44" t="s">
        <v>888</v>
      </c>
      <c r="B162" s="44">
        <v>13104</v>
      </c>
      <c r="C162" s="44" t="s">
        <v>13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8000</v>
      </c>
      <c r="J162" s="45">
        <v>0</v>
      </c>
      <c r="K162" s="45">
        <v>0</v>
      </c>
      <c r="L162" s="45">
        <v>0</v>
      </c>
      <c r="M162" s="45">
        <f t="shared" ref="M162:M193" si="5">SUM(D162:L162)</f>
        <v>8000</v>
      </c>
    </row>
    <row r="163" spans="1:13">
      <c r="A163" s="44" t="s">
        <v>889</v>
      </c>
      <c r="B163" s="44">
        <v>33902</v>
      </c>
      <c r="C163" s="44" t="s">
        <v>96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I163" s="45">
        <v>8000</v>
      </c>
      <c r="J163" s="45">
        <v>0</v>
      </c>
      <c r="K163" s="45">
        <v>0</v>
      </c>
      <c r="L163" s="45">
        <v>0</v>
      </c>
      <c r="M163" s="45">
        <f t="shared" si="5"/>
        <v>8000</v>
      </c>
    </row>
    <row r="164" spans="1:13">
      <c r="A164" s="44" t="s">
        <v>890</v>
      </c>
      <c r="B164" s="44">
        <v>22701</v>
      </c>
      <c r="C164" s="44" t="s">
        <v>891</v>
      </c>
      <c r="D164" s="45">
        <v>5800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f t="shared" si="5"/>
        <v>5800</v>
      </c>
    </row>
    <row r="165" spans="1:13">
      <c r="A165" s="44" t="s">
        <v>892</v>
      </c>
      <c r="B165" s="44">
        <v>12103</v>
      </c>
      <c r="C165" s="44" t="s">
        <v>10</v>
      </c>
      <c r="D165" s="45">
        <v>5580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f t="shared" si="5"/>
        <v>5580</v>
      </c>
    </row>
    <row r="166" spans="1:13">
      <c r="A166" s="44" t="s">
        <v>893</v>
      </c>
      <c r="B166" s="44">
        <v>111103</v>
      </c>
      <c r="C166" s="44" t="s">
        <v>894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4000</v>
      </c>
      <c r="J166" s="45">
        <v>0</v>
      </c>
      <c r="K166" s="45">
        <v>0</v>
      </c>
      <c r="L166" s="45">
        <v>0</v>
      </c>
      <c r="M166" s="45">
        <f t="shared" si="5"/>
        <v>4000</v>
      </c>
    </row>
    <row r="167" spans="1:13">
      <c r="A167" s="44" t="s">
        <v>895</v>
      </c>
      <c r="B167" s="44">
        <v>13503</v>
      </c>
      <c r="C167" s="44" t="s">
        <v>247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I167" s="45">
        <v>4000</v>
      </c>
      <c r="J167" s="45">
        <v>0</v>
      </c>
      <c r="K167" s="45">
        <v>0</v>
      </c>
      <c r="L167" s="45">
        <v>0</v>
      </c>
      <c r="M167" s="45">
        <f t="shared" si="5"/>
        <v>4000</v>
      </c>
    </row>
    <row r="168" spans="1:13">
      <c r="A168" s="44" t="s">
        <v>896</v>
      </c>
      <c r="B168" s="44">
        <v>24502</v>
      </c>
      <c r="C168" s="44" t="s">
        <v>897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4000</v>
      </c>
      <c r="J168" s="45">
        <v>0</v>
      </c>
      <c r="K168" s="45">
        <v>0</v>
      </c>
      <c r="L168" s="45">
        <v>0</v>
      </c>
      <c r="M168" s="45">
        <f t="shared" si="5"/>
        <v>4000</v>
      </c>
    </row>
    <row r="169" spans="1:13">
      <c r="A169" s="44" t="s">
        <v>898</v>
      </c>
      <c r="B169" s="44">
        <v>11102</v>
      </c>
      <c r="C169" s="44" t="s">
        <v>7</v>
      </c>
      <c r="D169" s="45">
        <v>2970</v>
      </c>
      <c r="E169" s="45">
        <v>0</v>
      </c>
      <c r="F169" s="45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v>0</v>
      </c>
      <c r="L169" s="45">
        <v>0</v>
      </c>
      <c r="M169" s="45">
        <f t="shared" si="5"/>
        <v>2970</v>
      </c>
    </row>
    <row r="170" spans="1:13">
      <c r="A170" s="44" t="s">
        <v>899</v>
      </c>
      <c r="B170" s="44">
        <v>24701</v>
      </c>
      <c r="C170" s="44" t="s">
        <v>251</v>
      </c>
      <c r="D170" s="45">
        <v>0</v>
      </c>
      <c r="E170" s="45">
        <v>0</v>
      </c>
      <c r="F170" s="45">
        <v>0</v>
      </c>
      <c r="G170" s="45">
        <v>0</v>
      </c>
      <c r="H170" s="45">
        <v>0</v>
      </c>
      <c r="I170" s="45">
        <v>2200</v>
      </c>
      <c r="J170" s="45">
        <v>0</v>
      </c>
      <c r="K170" s="45">
        <v>0</v>
      </c>
      <c r="L170" s="45">
        <v>0</v>
      </c>
      <c r="M170" s="45">
        <f t="shared" si="5"/>
        <v>2200</v>
      </c>
    </row>
    <row r="171" spans="1:13">
      <c r="A171" s="44" t="s">
        <v>900</v>
      </c>
      <c r="B171" s="44">
        <v>12701</v>
      </c>
      <c r="C171" s="44" t="s">
        <v>901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1500</v>
      </c>
      <c r="J171" s="45">
        <v>0</v>
      </c>
      <c r="K171" s="45">
        <v>0</v>
      </c>
      <c r="L171" s="45">
        <v>0</v>
      </c>
      <c r="M171" s="45">
        <f t="shared" si="5"/>
        <v>1500</v>
      </c>
    </row>
    <row r="172" spans="1:13">
      <c r="A172" s="44" t="s">
        <v>902</v>
      </c>
      <c r="B172" s="44">
        <v>11503</v>
      </c>
      <c r="C172" s="44" t="s">
        <v>903</v>
      </c>
      <c r="D172" s="45">
        <v>1400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45">
        <f t="shared" si="5"/>
        <v>1400</v>
      </c>
    </row>
    <row r="173" spans="1:13">
      <c r="A173" s="46" t="s">
        <v>904</v>
      </c>
      <c r="B173" s="46"/>
      <c r="C173" s="46"/>
      <c r="D173" s="47">
        <f>SUM(D2:D172)</f>
        <v>194112937</v>
      </c>
      <c r="E173" s="47">
        <f t="shared" ref="E173:M173" si="6">SUM(E2:E172)</f>
        <v>900950</v>
      </c>
      <c r="F173" s="47">
        <f t="shared" si="6"/>
        <v>560000</v>
      </c>
      <c r="G173" s="47">
        <f>SUM(G2:G172)</f>
        <v>706059</v>
      </c>
      <c r="H173" s="47">
        <f t="shared" si="6"/>
        <v>253672</v>
      </c>
      <c r="I173" s="47">
        <f t="shared" si="6"/>
        <v>349550</v>
      </c>
      <c r="J173" s="47">
        <f>SUM(J2:J172)</f>
        <v>1924539</v>
      </c>
      <c r="K173" s="47">
        <f>SUM(K2:K172)</f>
        <v>1769866</v>
      </c>
      <c r="L173" s="47">
        <f>SUM(L2:L172)</f>
        <v>1567600</v>
      </c>
      <c r="M173" s="47">
        <f t="shared" si="6"/>
        <v>202145173</v>
      </c>
    </row>
    <row r="174" spans="1:13">
      <c r="D174" s="48"/>
      <c r="E174" s="48"/>
      <c r="F174" s="48"/>
      <c r="G174" s="48"/>
      <c r="H174" s="48"/>
      <c r="I174" s="48"/>
      <c r="J174" s="48"/>
      <c r="K174" s="48"/>
    </row>
    <row r="176" spans="1:13">
      <c r="D176" s="43"/>
      <c r="E176" s="43"/>
      <c r="F176" s="43"/>
      <c r="G176" s="43"/>
      <c r="H176" s="43"/>
      <c r="I176" s="43"/>
      <c r="J176" s="43"/>
      <c r="K176" s="43"/>
      <c r="L176" s="43"/>
      <c r="M176" s="43"/>
    </row>
    <row r="177" spans="4:13">
      <c r="E177" s="43"/>
      <c r="F177" s="43"/>
      <c r="G177" s="43"/>
      <c r="H177" s="43"/>
      <c r="I177" s="43"/>
      <c r="J177" s="43"/>
      <c r="K177" s="43"/>
      <c r="L177" s="43"/>
      <c r="M177" s="43"/>
    </row>
    <row r="178" spans="4:13">
      <c r="D178" s="43"/>
      <c r="E178" s="43"/>
      <c r="F178" s="43"/>
      <c r="G178" s="43"/>
      <c r="H178" s="43"/>
      <c r="I178" s="43"/>
      <c r="J178" s="43"/>
      <c r="K178" s="43"/>
      <c r="L178" s="43"/>
      <c r="M178" s="43"/>
    </row>
    <row r="179" spans="4:13">
      <c r="D179" s="43"/>
      <c r="E179" s="43"/>
      <c r="F179" s="43"/>
      <c r="G179" s="43"/>
      <c r="H179" s="43"/>
      <c r="I179" s="43"/>
      <c r="J179" s="43"/>
      <c r="K179" s="43"/>
      <c r="L179" s="43"/>
      <c r="M179" s="43"/>
    </row>
    <row r="180" spans="4:13">
      <c r="D180" s="43"/>
      <c r="E180" s="43"/>
      <c r="F180" s="43"/>
      <c r="G180" s="43"/>
      <c r="H180" s="43"/>
      <c r="I180" s="43"/>
      <c r="J180" s="43"/>
      <c r="K180" s="43"/>
      <c r="L180" s="43"/>
      <c r="M180" s="43"/>
    </row>
    <row r="181" spans="4:13">
      <c r="D181" s="43"/>
      <c r="E181" s="43"/>
      <c r="F181" s="43"/>
      <c r="G181" s="43"/>
      <c r="H181" s="43"/>
      <c r="I181" s="43"/>
      <c r="J181" s="43"/>
      <c r="K181" s="43"/>
      <c r="L181" s="43"/>
      <c r="M181" s="43"/>
    </row>
    <row r="182" spans="4:13">
      <c r="D182" s="43"/>
      <c r="E182" s="43"/>
      <c r="F182" s="43"/>
      <c r="G182" s="43"/>
      <c r="H182" s="43"/>
      <c r="I182" s="43"/>
      <c r="J182" s="43"/>
      <c r="K182" s="43"/>
      <c r="L182" s="43"/>
      <c r="M182" s="43"/>
    </row>
    <row r="183" spans="4:13">
      <c r="D183" s="43"/>
      <c r="E183" s="43"/>
      <c r="F183" s="43"/>
      <c r="G183" s="43"/>
      <c r="H183" s="43"/>
      <c r="I183" s="43"/>
      <c r="J183" s="43"/>
      <c r="K183" s="43"/>
      <c r="L183" s="43"/>
      <c r="M183" s="43"/>
    </row>
    <row r="184" spans="4:13">
      <c r="D184" s="43"/>
      <c r="E184" s="43"/>
      <c r="F184" s="43"/>
      <c r="G184" s="43"/>
      <c r="H184" s="43"/>
      <c r="I184" s="43"/>
      <c r="J184" s="43"/>
      <c r="K184" s="43"/>
      <c r="L184" s="43"/>
      <c r="M184" s="43"/>
    </row>
  </sheetData>
  <autoFilter ref="A1:N174"/>
  <printOptions horizontalCentered="1"/>
  <pageMargins left="0.51181102362204722" right="0.51181102362204722" top="0.74803149606299213" bottom="0.55118110236220474" header="0.31496062992125984" footer="0.31496062992125984"/>
  <pageSetup scale="80" orientation="landscape" verticalDpi="0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K19" sqref="K19"/>
    </sheetView>
  </sheetViews>
  <sheetFormatPr baseColWidth="10" defaultRowHeight="12.75"/>
  <cols>
    <col min="1" max="1" width="55.42578125" customWidth="1"/>
    <col min="2" max="2" width="9.7109375" bestFit="1" customWidth="1"/>
    <col min="3" max="3" width="9.140625" bestFit="1" customWidth="1"/>
    <col min="4" max="4" width="9.7109375" bestFit="1" customWidth="1"/>
    <col min="5" max="8" width="9.140625" bestFit="1" customWidth="1"/>
    <col min="9" max="9" width="9.7109375" bestFit="1" customWidth="1"/>
    <col min="10" max="13" width="9.140625" bestFit="1" customWidth="1"/>
    <col min="14" max="14" width="13.140625" bestFit="1" customWidth="1"/>
  </cols>
  <sheetData>
    <row r="2" spans="1:14">
      <c r="A2" s="37" t="s">
        <v>137</v>
      </c>
      <c r="B2" s="38">
        <v>40909</v>
      </c>
      <c r="C2" s="38">
        <v>40940</v>
      </c>
      <c r="D2" s="38">
        <v>40969</v>
      </c>
      <c r="E2" s="38">
        <v>41000</v>
      </c>
      <c r="F2" s="38">
        <v>41030</v>
      </c>
      <c r="G2" s="38">
        <v>41061</v>
      </c>
      <c r="H2" s="38">
        <v>41091</v>
      </c>
      <c r="I2" s="38">
        <v>41122</v>
      </c>
      <c r="J2" s="38">
        <v>41153</v>
      </c>
      <c r="K2" s="38">
        <v>41183</v>
      </c>
      <c r="L2" s="38">
        <v>41214</v>
      </c>
      <c r="M2" s="38">
        <v>41244</v>
      </c>
      <c r="N2" s="38" t="s">
        <v>559</v>
      </c>
    </row>
    <row r="3" spans="1:14">
      <c r="A3" s="30" t="s">
        <v>558</v>
      </c>
      <c r="B3" s="26"/>
      <c r="C3" s="26">
        <v>325000</v>
      </c>
      <c r="D3" s="26">
        <v>-40000</v>
      </c>
      <c r="E3" s="26">
        <v>880600</v>
      </c>
      <c r="F3" s="26">
        <v>1560000</v>
      </c>
      <c r="G3" s="26">
        <v>880000</v>
      </c>
      <c r="H3" s="26">
        <v>1680000</v>
      </c>
      <c r="I3" s="26">
        <v>580600</v>
      </c>
      <c r="J3" s="26">
        <v>1009675</v>
      </c>
      <c r="K3" s="26">
        <v>1100000</v>
      </c>
      <c r="L3" s="26">
        <v>2280000</v>
      </c>
      <c r="M3" s="26">
        <v>720000</v>
      </c>
      <c r="N3" s="26">
        <v>10975875</v>
      </c>
    </row>
    <row r="4" spans="1:14">
      <c r="A4" s="30" t="s">
        <v>556</v>
      </c>
      <c r="B4" s="26">
        <v>-19</v>
      </c>
      <c r="C4" s="26">
        <v>300690</v>
      </c>
      <c r="D4" s="26"/>
      <c r="E4" s="26">
        <v>200000</v>
      </c>
      <c r="F4" s="26">
        <v>200000</v>
      </c>
      <c r="G4" s="26">
        <v>199975</v>
      </c>
      <c r="H4" s="26"/>
      <c r="I4" s="26">
        <v>43.93</v>
      </c>
      <c r="J4" s="26">
        <v>5836802</v>
      </c>
      <c r="K4" s="26">
        <v>2394936</v>
      </c>
      <c r="L4" s="26">
        <v>8823</v>
      </c>
      <c r="M4" s="26">
        <v>4622000</v>
      </c>
      <c r="N4" s="26">
        <v>13763250.93</v>
      </c>
    </row>
    <row r="5" spans="1:14">
      <c r="A5" s="30" t="s">
        <v>548</v>
      </c>
      <c r="B5" s="26">
        <v>180000</v>
      </c>
      <c r="C5" s="26">
        <v>300000</v>
      </c>
      <c r="D5" s="26">
        <v>300000</v>
      </c>
      <c r="E5" s="26"/>
      <c r="F5" s="26">
        <v>460000</v>
      </c>
      <c r="G5" s="26">
        <v>650000</v>
      </c>
      <c r="H5" s="26">
        <v>490000</v>
      </c>
      <c r="I5" s="26">
        <v>560000</v>
      </c>
      <c r="J5" s="26">
        <v>560000</v>
      </c>
      <c r="K5" s="26"/>
      <c r="L5" s="26">
        <v>780000</v>
      </c>
      <c r="M5" s="26">
        <v>160000</v>
      </c>
      <c r="N5" s="26">
        <v>4440000</v>
      </c>
    </row>
    <row r="6" spans="1:14">
      <c r="A6" s="30" t="s">
        <v>549</v>
      </c>
      <c r="B6" s="26">
        <v>448000</v>
      </c>
      <c r="C6" s="26">
        <v>327000</v>
      </c>
      <c r="D6" s="26">
        <v>256000</v>
      </c>
      <c r="E6" s="26"/>
      <c r="F6" s="26">
        <v>228000</v>
      </c>
      <c r="G6" s="26">
        <v>474000</v>
      </c>
      <c r="H6" s="26">
        <v>494000</v>
      </c>
      <c r="I6" s="26">
        <v>496000</v>
      </c>
      <c r="J6" s="26"/>
      <c r="K6" s="26">
        <v>328000</v>
      </c>
      <c r="L6" s="26">
        <v>587050</v>
      </c>
      <c r="M6" s="26">
        <v>469200</v>
      </c>
      <c r="N6" s="26">
        <v>4107250</v>
      </c>
    </row>
    <row r="7" spans="1:14">
      <c r="A7" s="30" t="s">
        <v>550</v>
      </c>
      <c r="B7" s="26">
        <v>214500</v>
      </c>
      <c r="C7" s="26">
        <v>90000</v>
      </c>
      <c r="D7" s="26">
        <v>59500</v>
      </c>
      <c r="E7" s="26"/>
      <c r="F7" s="26">
        <v>39000</v>
      </c>
      <c r="G7" s="26">
        <v>64000</v>
      </c>
      <c r="H7" s="26">
        <v>61000</v>
      </c>
      <c r="I7" s="26">
        <v>35000</v>
      </c>
      <c r="J7" s="26"/>
      <c r="K7" s="26">
        <v>24050</v>
      </c>
      <c r="L7" s="26"/>
      <c r="M7" s="26">
        <v>34000</v>
      </c>
      <c r="N7" s="26">
        <v>621050</v>
      </c>
    </row>
    <row r="8" spans="1:14">
      <c r="A8" s="30" t="s">
        <v>557</v>
      </c>
      <c r="B8" s="26">
        <v>1076400</v>
      </c>
      <c r="C8" s="26">
        <v>1076400</v>
      </c>
      <c r="D8" s="26">
        <v>1076400</v>
      </c>
      <c r="E8" s="26">
        <v>1076400</v>
      </c>
      <c r="F8" s="26">
        <v>1076400</v>
      </c>
      <c r="G8" s="26">
        <v>1196700</v>
      </c>
      <c r="H8" s="26">
        <v>1116500</v>
      </c>
      <c r="I8" s="26">
        <v>1116500</v>
      </c>
      <c r="J8" s="26">
        <v>1116500</v>
      </c>
      <c r="K8" s="26">
        <v>1116500</v>
      </c>
      <c r="L8" s="26">
        <v>1116500</v>
      </c>
      <c r="M8" s="26">
        <v>1116500</v>
      </c>
      <c r="N8" s="26">
        <v>13277700</v>
      </c>
    </row>
    <row r="9" spans="1:14">
      <c r="A9" s="27" t="s">
        <v>560</v>
      </c>
      <c r="B9" s="39">
        <f t="shared" ref="B9" si="0">SUM(B3:B8)</f>
        <v>1918881</v>
      </c>
      <c r="C9" s="39">
        <f>SUM(C3:C8)</f>
        <v>2419090</v>
      </c>
      <c r="D9" s="39">
        <f t="shared" ref="D9:N9" si="1">SUM(D3:D8)</f>
        <v>1651900</v>
      </c>
      <c r="E9" s="39">
        <f t="shared" si="1"/>
        <v>2157000</v>
      </c>
      <c r="F9" s="39">
        <f t="shared" si="1"/>
        <v>3563400</v>
      </c>
      <c r="G9" s="39">
        <f t="shared" si="1"/>
        <v>3464675</v>
      </c>
      <c r="H9" s="39">
        <f t="shared" si="1"/>
        <v>3841500</v>
      </c>
      <c r="I9" s="39">
        <f t="shared" si="1"/>
        <v>2788143.93</v>
      </c>
      <c r="J9" s="39">
        <f t="shared" si="1"/>
        <v>8522977</v>
      </c>
      <c r="K9" s="39">
        <f t="shared" si="1"/>
        <v>4963486</v>
      </c>
      <c r="L9" s="39">
        <f t="shared" si="1"/>
        <v>4772373</v>
      </c>
      <c r="M9" s="39">
        <f t="shared" si="1"/>
        <v>7121700</v>
      </c>
      <c r="N9" s="39">
        <f t="shared" si="1"/>
        <v>47185125.93</v>
      </c>
    </row>
    <row r="10" spans="1:14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>
      <c r="A11" s="37" t="s">
        <v>200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>
      <c r="A12" s="30" t="s">
        <v>551</v>
      </c>
      <c r="B12" s="26">
        <v>2044000</v>
      </c>
      <c r="C12" s="26">
        <v>2002000</v>
      </c>
      <c r="D12" s="26">
        <v>2040000</v>
      </c>
      <c r="E12" s="26">
        <v>1062000</v>
      </c>
      <c r="F12" s="26">
        <v>1044000</v>
      </c>
      <c r="G12" s="26">
        <v>1014000</v>
      </c>
      <c r="H12" s="26">
        <v>1044000</v>
      </c>
      <c r="I12" s="26">
        <v>1950000</v>
      </c>
      <c r="J12" s="26">
        <v>1334000</v>
      </c>
      <c r="K12" s="26">
        <v>1435000</v>
      </c>
      <c r="L12" s="26">
        <v>1450000</v>
      </c>
      <c r="M12" s="26">
        <v>1975000</v>
      </c>
      <c r="N12" s="26">
        <v>18394000</v>
      </c>
    </row>
    <row r="13" spans="1:14">
      <c r="A13" s="30" t="s">
        <v>552</v>
      </c>
      <c r="B13" s="26">
        <v>943350</v>
      </c>
      <c r="C13" s="26"/>
      <c r="D13" s="26">
        <v>451220</v>
      </c>
      <c r="E13" s="26">
        <v>837480</v>
      </c>
      <c r="F13" s="26">
        <v>770810</v>
      </c>
      <c r="G13" s="26">
        <v>1059340</v>
      </c>
      <c r="H13" s="26">
        <v>1125890</v>
      </c>
      <c r="I13" s="26">
        <v>1838620</v>
      </c>
      <c r="J13" s="26">
        <v>1756710</v>
      </c>
      <c r="K13" s="26">
        <v>1734950</v>
      </c>
      <c r="L13" s="26">
        <v>1855540</v>
      </c>
      <c r="M13" s="26">
        <v>1507550</v>
      </c>
      <c r="N13" s="26">
        <v>13881460</v>
      </c>
    </row>
    <row r="14" spans="1:14">
      <c r="A14" s="30" t="s">
        <v>553</v>
      </c>
      <c r="B14" s="26">
        <v>252300</v>
      </c>
      <c r="C14" s="26">
        <v>252306</v>
      </c>
      <c r="D14" s="26">
        <v>252300</v>
      </c>
      <c r="E14" s="26"/>
      <c r="F14" s="26"/>
      <c r="G14" s="26"/>
      <c r="H14" s="26"/>
      <c r="I14" s="26"/>
      <c r="J14" s="26"/>
      <c r="K14" s="26"/>
      <c r="L14" s="26"/>
      <c r="M14" s="26"/>
      <c r="N14" s="26">
        <v>756906</v>
      </c>
    </row>
    <row r="15" spans="1:14">
      <c r="A15" s="30" t="s">
        <v>554</v>
      </c>
      <c r="B15" s="26">
        <v>0</v>
      </c>
      <c r="C15" s="26">
        <v>4800</v>
      </c>
      <c r="D15" s="26"/>
      <c r="E15" s="26"/>
      <c r="F15" s="26"/>
      <c r="G15" s="26"/>
      <c r="H15" s="26"/>
      <c r="I15" s="26"/>
      <c r="J15" s="26"/>
      <c r="K15" s="26"/>
      <c r="L15" s="26"/>
      <c r="M15" s="26">
        <v>860000</v>
      </c>
      <c r="N15" s="26">
        <v>864800</v>
      </c>
    </row>
    <row r="16" spans="1:14">
      <c r="A16" s="30" t="s">
        <v>555</v>
      </c>
      <c r="B16" s="26">
        <v>0</v>
      </c>
      <c r="C16" s="26"/>
      <c r="D16" s="26"/>
      <c r="E16" s="26"/>
      <c r="F16" s="26"/>
      <c r="G16" s="26"/>
      <c r="H16" s="26">
        <v>303000</v>
      </c>
      <c r="I16" s="26"/>
      <c r="J16" s="26">
        <v>750000</v>
      </c>
      <c r="K16" s="26">
        <v>475800</v>
      </c>
      <c r="L16" s="26"/>
      <c r="M16" s="26"/>
      <c r="N16" s="26">
        <v>1528800</v>
      </c>
    </row>
    <row r="17" spans="1:14">
      <c r="A17" s="27" t="s">
        <v>561</v>
      </c>
      <c r="B17" s="26">
        <f>SUM(B12:B16)</f>
        <v>3239650</v>
      </c>
      <c r="C17" s="26">
        <f t="shared" ref="C17:N17" si="2">SUM(C12:C16)</f>
        <v>2259106</v>
      </c>
      <c r="D17" s="26">
        <f t="shared" si="2"/>
        <v>2743520</v>
      </c>
      <c r="E17" s="26">
        <f t="shared" si="2"/>
        <v>1899480</v>
      </c>
      <c r="F17" s="26">
        <f t="shared" si="2"/>
        <v>1814810</v>
      </c>
      <c r="G17" s="26">
        <f t="shared" si="2"/>
        <v>2073340</v>
      </c>
      <c r="H17" s="26">
        <f t="shared" si="2"/>
        <v>2472890</v>
      </c>
      <c r="I17" s="26">
        <f t="shared" si="2"/>
        <v>3788620</v>
      </c>
      <c r="J17" s="26">
        <f t="shared" si="2"/>
        <v>3840710</v>
      </c>
      <c r="K17" s="26">
        <f t="shared" si="2"/>
        <v>3645750</v>
      </c>
      <c r="L17" s="26">
        <f t="shared" si="2"/>
        <v>3305540</v>
      </c>
      <c r="M17" s="26">
        <f t="shared" si="2"/>
        <v>4342550</v>
      </c>
      <c r="N17" s="26">
        <f t="shared" si="2"/>
        <v>35425966</v>
      </c>
    </row>
    <row r="18" spans="1:14">
      <c r="A18" s="27" t="s">
        <v>562</v>
      </c>
      <c r="B18" s="39">
        <f>+B9-B17</f>
        <v>-1320769</v>
      </c>
      <c r="C18" s="39">
        <f t="shared" ref="C18:N18" si="3">+C9-C17</f>
        <v>159984</v>
      </c>
      <c r="D18" s="39">
        <f t="shared" si="3"/>
        <v>-1091620</v>
      </c>
      <c r="E18" s="39">
        <f t="shared" si="3"/>
        <v>257520</v>
      </c>
      <c r="F18" s="39">
        <f t="shared" si="3"/>
        <v>1748590</v>
      </c>
      <c r="G18" s="39">
        <f t="shared" si="3"/>
        <v>1391335</v>
      </c>
      <c r="H18" s="39">
        <f t="shared" si="3"/>
        <v>1368610</v>
      </c>
      <c r="I18" s="39">
        <f t="shared" si="3"/>
        <v>-1000476.0699999998</v>
      </c>
      <c r="J18" s="39">
        <f t="shared" si="3"/>
        <v>4682267</v>
      </c>
      <c r="K18" s="39">
        <f t="shared" si="3"/>
        <v>1317736</v>
      </c>
      <c r="L18" s="39">
        <f t="shared" si="3"/>
        <v>1466833</v>
      </c>
      <c r="M18" s="39">
        <f t="shared" si="3"/>
        <v>2779150</v>
      </c>
      <c r="N18" s="39">
        <f t="shared" si="3"/>
        <v>11759159.93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67" workbookViewId="0">
      <selection activeCell="K19" sqref="K19"/>
    </sheetView>
  </sheetViews>
  <sheetFormatPr baseColWidth="10" defaultRowHeight="12.75"/>
  <cols>
    <col min="1" max="1" width="8.42578125" bestFit="1" customWidth="1"/>
    <col min="2" max="2" width="7" bestFit="1" customWidth="1"/>
    <col min="3" max="3" width="30.28515625" bestFit="1" customWidth="1"/>
    <col min="4" max="4" width="10.140625" bestFit="1" customWidth="1"/>
  </cols>
  <sheetData>
    <row r="1" spans="1:4" ht="25.5">
      <c r="A1" s="42" t="s">
        <v>669</v>
      </c>
      <c r="B1" s="42"/>
      <c r="C1" s="42" t="s">
        <v>670</v>
      </c>
      <c r="D1" s="42" t="s">
        <v>671</v>
      </c>
    </row>
    <row r="2" spans="1:4" ht="15">
      <c r="A2" s="44" t="s">
        <v>676</v>
      </c>
      <c r="B2" s="44">
        <v>22904</v>
      </c>
      <c r="C2" s="44" t="s">
        <v>677</v>
      </c>
      <c r="D2" s="45">
        <v>4811212</v>
      </c>
    </row>
    <row r="3" spans="1:4" ht="15">
      <c r="A3" s="44" t="s">
        <v>678</v>
      </c>
      <c r="B3" s="44">
        <v>25702</v>
      </c>
      <c r="C3" s="44" t="s">
        <v>257</v>
      </c>
      <c r="D3" s="45">
        <v>3219471</v>
      </c>
    </row>
    <row r="4" spans="1:4" ht="15">
      <c r="A4" s="44" t="s">
        <v>679</v>
      </c>
      <c r="B4" s="44">
        <v>34402</v>
      </c>
      <c r="C4" s="44" t="s">
        <v>680</v>
      </c>
      <c r="D4" s="45">
        <v>2147230</v>
      </c>
    </row>
    <row r="5" spans="1:4" ht="15">
      <c r="A5" s="44" t="s">
        <v>681</v>
      </c>
      <c r="B5" s="44">
        <v>24902</v>
      </c>
      <c r="C5" s="44" t="s">
        <v>85</v>
      </c>
      <c r="D5" s="45">
        <v>2396458</v>
      </c>
    </row>
    <row r="6" spans="1:4" ht="15">
      <c r="A6" s="44" t="s">
        <v>682</v>
      </c>
      <c r="B6" s="44">
        <v>32801</v>
      </c>
      <c r="C6" s="44" t="s">
        <v>92</v>
      </c>
      <c r="D6" s="45">
        <v>1225991</v>
      </c>
    </row>
    <row r="7" spans="1:4" ht="15">
      <c r="A7" s="44" t="s">
        <v>683</v>
      </c>
      <c r="B7" s="44">
        <v>211104</v>
      </c>
      <c r="C7" s="44" t="s">
        <v>684</v>
      </c>
      <c r="D7" s="45">
        <v>881318</v>
      </c>
    </row>
    <row r="8" spans="1:4" ht="15">
      <c r="A8" s="44" t="s">
        <v>685</v>
      </c>
      <c r="B8" s="44">
        <v>21701</v>
      </c>
      <c r="C8" s="44" t="s">
        <v>686</v>
      </c>
      <c r="D8" s="45">
        <v>83398</v>
      </c>
    </row>
    <row r="9" spans="1:4" ht="15">
      <c r="A9" s="44" t="s">
        <v>687</v>
      </c>
      <c r="B9" s="44">
        <v>12101</v>
      </c>
      <c r="C9" s="44" t="s">
        <v>79</v>
      </c>
      <c r="D9" s="45">
        <v>52410</v>
      </c>
    </row>
    <row r="10" spans="1:4" ht="15">
      <c r="A10" s="44" t="s">
        <v>688</v>
      </c>
      <c r="B10" s="44">
        <v>231104</v>
      </c>
      <c r="C10" s="44" t="s">
        <v>63</v>
      </c>
      <c r="D10" s="45">
        <v>927520</v>
      </c>
    </row>
    <row r="11" spans="1:4" ht="15">
      <c r="A11" s="44" t="s">
        <v>689</v>
      </c>
      <c r="B11" s="44">
        <v>12903</v>
      </c>
      <c r="C11" s="44" t="s">
        <v>12</v>
      </c>
      <c r="D11" s="45">
        <v>1132500</v>
      </c>
    </row>
    <row r="12" spans="1:4" ht="15">
      <c r="A12" s="44" t="s">
        <v>690</v>
      </c>
      <c r="B12" s="44">
        <v>24901</v>
      </c>
      <c r="C12" s="44" t="s">
        <v>28</v>
      </c>
      <c r="D12" s="45">
        <v>855050</v>
      </c>
    </row>
    <row r="13" spans="1:4" ht="15">
      <c r="A13" s="44" t="s">
        <v>691</v>
      </c>
      <c r="B13" s="44">
        <v>121102</v>
      </c>
      <c r="C13" s="44" t="s">
        <v>99</v>
      </c>
      <c r="D13" s="45">
        <v>111610</v>
      </c>
    </row>
    <row r="14" spans="1:4" ht="15">
      <c r="A14" s="44" t="s">
        <v>692</v>
      </c>
      <c r="B14" s="44">
        <v>33202</v>
      </c>
      <c r="C14" s="44" t="s">
        <v>693</v>
      </c>
      <c r="D14" s="45">
        <v>515120</v>
      </c>
    </row>
    <row r="15" spans="1:4" ht="15">
      <c r="A15" s="44" t="s">
        <v>694</v>
      </c>
      <c r="B15" s="44">
        <v>13502</v>
      </c>
      <c r="C15" s="44" t="s">
        <v>82</v>
      </c>
      <c r="D15" s="45">
        <v>26170</v>
      </c>
    </row>
    <row r="16" spans="1:4" ht="15">
      <c r="A16" s="44" t="s">
        <v>695</v>
      </c>
      <c r="B16" s="44">
        <v>14101</v>
      </c>
      <c r="C16" s="44" t="s">
        <v>696</v>
      </c>
      <c r="D16" s="45">
        <v>78790</v>
      </c>
    </row>
    <row r="17" spans="1:4" ht="15">
      <c r="A17" s="44" t="s">
        <v>697</v>
      </c>
      <c r="B17" s="44">
        <v>33803</v>
      </c>
      <c r="C17" s="44" t="s">
        <v>698</v>
      </c>
      <c r="D17" s="45">
        <v>17030</v>
      </c>
    </row>
    <row r="18" spans="1:4" ht="15">
      <c r="A18" s="44" t="s">
        <v>699</v>
      </c>
      <c r="B18" s="44">
        <v>32301</v>
      </c>
      <c r="C18" s="44" t="s">
        <v>91</v>
      </c>
      <c r="D18" s="45">
        <v>447600</v>
      </c>
    </row>
    <row r="19" spans="1:4" ht="15">
      <c r="A19" s="44" t="s">
        <v>700</v>
      </c>
      <c r="B19" s="44">
        <v>32502</v>
      </c>
      <c r="C19" s="44" t="s">
        <v>48</v>
      </c>
      <c r="D19" s="45">
        <v>354630</v>
      </c>
    </row>
    <row r="20" spans="1:4" ht="15">
      <c r="A20" s="44" t="s">
        <v>701</v>
      </c>
      <c r="B20" s="44">
        <v>34403</v>
      </c>
      <c r="C20" s="44" t="s">
        <v>702</v>
      </c>
      <c r="D20" s="45">
        <v>17030</v>
      </c>
    </row>
    <row r="21" spans="1:4" ht="15">
      <c r="A21" s="44" t="s">
        <v>703</v>
      </c>
      <c r="B21" s="44">
        <v>11702</v>
      </c>
      <c r="C21" s="44" t="s">
        <v>704</v>
      </c>
      <c r="D21" s="45">
        <v>26170</v>
      </c>
    </row>
    <row r="22" spans="1:4" ht="15">
      <c r="A22" s="44" t="s">
        <v>705</v>
      </c>
      <c r="B22" s="44">
        <v>24503</v>
      </c>
      <c r="C22" s="44" t="s">
        <v>84</v>
      </c>
      <c r="D22" s="45">
        <v>20880</v>
      </c>
    </row>
    <row r="23" spans="1:4" ht="15">
      <c r="A23" s="44" t="s">
        <v>706</v>
      </c>
      <c r="B23" s="44">
        <v>12702</v>
      </c>
      <c r="C23" s="44" t="s">
        <v>707</v>
      </c>
      <c r="D23" s="45">
        <v>131370</v>
      </c>
    </row>
    <row r="24" spans="1:4" ht="15">
      <c r="A24" s="44" t="s">
        <v>708</v>
      </c>
      <c r="B24" s="44">
        <v>32602</v>
      </c>
      <c r="C24" s="44" t="s">
        <v>709</v>
      </c>
      <c r="D24" s="45">
        <v>24820</v>
      </c>
    </row>
    <row r="25" spans="1:4" ht="15">
      <c r="A25" s="44" t="s">
        <v>710</v>
      </c>
      <c r="B25" s="44">
        <v>25103</v>
      </c>
      <c r="C25" s="44" t="s">
        <v>86</v>
      </c>
      <c r="D25" s="45">
        <v>20880</v>
      </c>
    </row>
    <row r="26" spans="1:4" ht="15">
      <c r="A26" s="44" t="s">
        <v>713</v>
      </c>
      <c r="B26" s="44">
        <v>23901</v>
      </c>
      <c r="C26" s="44" t="s">
        <v>714</v>
      </c>
      <c r="D26" s="45">
        <v>178340</v>
      </c>
    </row>
    <row r="27" spans="1:4" ht="15">
      <c r="A27" s="44" t="s">
        <v>715</v>
      </c>
      <c r="B27" s="44">
        <v>34401</v>
      </c>
      <c r="C27" s="44" t="s">
        <v>716</v>
      </c>
      <c r="D27" s="45">
        <v>32610</v>
      </c>
    </row>
    <row r="28" spans="1:4" ht="15">
      <c r="A28" s="44" t="s">
        <v>717</v>
      </c>
      <c r="B28" s="44">
        <v>251102</v>
      </c>
      <c r="C28" s="44" t="s">
        <v>66</v>
      </c>
      <c r="D28" s="45">
        <v>20880</v>
      </c>
    </row>
    <row r="29" spans="1:4" ht="15">
      <c r="A29" s="44" t="s">
        <v>718</v>
      </c>
      <c r="B29" s="44">
        <v>321004</v>
      </c>
      <c r="C29" s="44" t="s">
        <v>73</v>
      </c>
      <c r="D29" s="45">
        <v>270110</v>
      </c>
    </row>
    <row r="30" spans="1:4" ht="15">
      <c r="A30" s="44" t="s">
        <v>719</v>
      </c>
      <c r="B30" s="44">
        <v>14304</v>
      </c>
      <c r="C30" s="44" t="s">
        <v>18</v>
      </c>
      <c r="D30" s="45">
        <v>127010</v>
      </c>
    </row>
    <row r="31" spans="1:4" ht="15">
      <c r="A31" s="44" t="s">
        <v>720</v>
      </c>
      <c r="B31" s="44">
        <v>11302</v>
      </c>
      <c r="C31" s="44" t="s">
        <v>8</v>
      </c>
      <c r="D31" s="45">
        <v>26170</v>
      </c>
    </row>
    <row r="32" spans="1:4" ht="15">
      <c r="A32" s="44" t="s">
        <v>721</v>
      </c>
      <c r="B32" s="44">
        <v>22101</v>
      </c>
      <c r="C32" s="44" t="s">
        <v>23</v>
      </c>
      <c r="D32" s="45">
        <v>77190</v>
      </c>
    </row>
    <row r="33" spans="1:4" ht="15">
      <c r="A33" s="44" t="s">
        <v>722</v>
      </c>
      <c r="B33" s="44">
        <v>34101</v>
      </c>
      <c r="C33" s="44" t="s">
        <v>97</v>
      </c>
      <c r="D33" s="45">
        <v>14030</v>
      </c>
    </row>
    <row r="34" spans="1:4" ht="15">
      <c r="A34" s="44" t="s">
        <v>723</v>
      </c>
      <c r="B34" s="44">
        <v>32104</v>
      </c>
      <c r="C34" s="44" t="s">
        <v>46</v>
      </c>
      <c r="D34" s="45">
        <v>161120</v>
      </c>
    </row>
    <row r="35" spans="1:4" ht="15">
      <c r="A35" s="44" t="s">
        <v>724</v>
      </c>
      <c r="B35" s="44">
        <v>34304</v>
      </c>
      <c r="C35" s="44" t="s">
        <v>58</v>
      </c>
      <c r="D35" s="45">
        <v>184350</v>
      </c>
    </row>
    <row r="36" spans="1:4" ht="15">
      <c r="A36" s="44" t="s">
        <v>726</v>
      </c>
      <c r="B36" s="44">
        <v>331001</v>
      </c>
      <c r="C36" s="44" t="s">
        <v>76</v>
      </c>
      <c r="D36" s="45">
        <v>166580</v>
      </c>
    </row>
    <row r="37" spans="1:4" ht="15">
      <c r="A37" s="44" t="s">
        <v>727</v>
      </c>
      <c r="B37" s="44">
        <v>31802</v>
      </c>
      <c r="C37" s="44" t="s">
        <v>42</v>
      </c>
      <c r="D37" s="45">
        <v>158060</v>
      </c>
    </row>
    <row r="38" spans="1:4" ht="15">
      <c r="A38" s="44" t="s">
        <v>728</v>
      </c>
      <c r="B38" s="44">
        <v>141102</v>
      </c>
      <c r="C38" s="44" t="s">
        <v>0</v>
      </c>
      <c r="D38" s="45">
        <v>53590</v>
      </c>
    </row>
    <row r="39" spans="1:4" ht="15">
      <c r="A39" s="44" t="s">
        <v>729</v>
      </c>
      <c r="B39" s="44">
        <v>32504</v>
      </c>
      <c r="C39" s="44" t="s">
        <v>49</v>
      </c>
      <c r="D39" s="45">
        <v>130910</v>
      </c>
    </row>
    <row r="40" spans="1:4" ht="15">
      <c r="A40" s="44" t="s">
        <v>730</v>
      </c>
      <c r="B40" s="44">
        <v>21902</v>
      </c>
      <c r="C40" s="44" t="s">
        <v>21</v>
      </c>
      <c r="D40" s="45">
        <v>74000</v>
      </c>
    </row>
    <row r="41" spans="1:4" ht="15">
      <c r="A41" s="44" t="s">
        <v>731</v>
      </c>
      <c r="B41" s="44">
        <v>34503</v>
      </c>
      <c r="C41" s="44" t="s">
        <v>732</v>
      </c>
      <c r="D41" s="45">
        <v>95110</v>
      </c>
    </row>
    <row r="42" spans="1:4" ht="15">
      <c r="A42" s="44" t="s">
        <v>734</v>
      </c>
      <c r="B42" s="44">
        <v>34702</v>
      </c>
      <c r="C42" s="44" t="s">
        <v>255</v>
      </c>
      <c r="D42" s="45">
        <v>106730</v>
      </c>
    </row>
    <row r="43" spans="1:4" ht="15">
      <c r="A43" s="44" t="s">
        <v>736</v>
      </c>
      <c r="B43" s="44">
        <v>31803</v>
      </c>
      <c r="C43" s="44" t="s">
        <v>737</v>
      </c>
      <c r="D43" s="45">
        <v>95290</v>
      </c>
    </row>
    <row r="44" spans="1:4" ht="15">
      <c r="A44" s="44" t="s">
        <v>738</v>
      </c>
      <c r="B44" s="44">
        <v>31502</v>
      </c>
      <c r="C44" s="44" t="s">
        <v>37</v>
      </c>
      <c r="D44" s="45">
        <v>95110</v>
      </c>
    </row>
    <row r="45" spans="1:4" ht="15">
      <c r="A45" s="44" t="s">
        <v>739</v>
      </c>
      <c r="B45" s="44">
        <v>33904</v>
      </c>
      <c r="C45" s="44" t="s">
        <v>740</v>
      </c>
      <c r="D45" s="45">
        <v>89080</v>
      </c>
    </row>
    <row r="46" spans="1:4" ht="15">
      <c r="A46" s="44" t="s">
        <v>741</v>
      </c>
      <c r="B46" s="44">
        <v>25502</v>
      </c>
      <c r="C46" s="44" t="s">
        <v>31</v>
      </c>
      <c r="D46" s="45">
        <v>56600</v>
      </c>
    </row>
    <row r="47" spans="1:4" ht="15">
      <c r="A47" s="44" t="s">
        <v>742</v>
      </c>
      <c r="B47" s="44">
        <v>311203</v>
      </c>
      <c r="C47" s="44" t="s">
        <v>72</v>
      </c>
      <c r="D47" s="45">
        <v>17030</v>
      </c>
    </row>
    <row r="48" spans="1:4" ht="15">
      <c r="A48" s="44" t="s">
        <v>744</v>
      </c>
      <c r="B48" s="44">
        <v>32704</v>
      </c>
      <c r="C48" s="44" t="s">
        <v>52</v>
      </c>
      <c r="D48" s="45">
        <v>17030</v>
      </c>
    </row>
    <row r="49" spans="1:4" ht="15">
      <c r="A49" s="44" t="s">
        <v>747</v>
      </c>
      <c r="B49" s="44">
        <v>33804</v>
      </c>
      <c r="C49" s="44" t="s">
        <v>748</v>
      </c>
      <c r="D49" s="45">
        <v>17030</v>
      </c>
    </row>
    <row r="50" spans="1:4" ht="15">
      <c r="A50" s="44" t="s">
        <v>749</v>
      </c>
      <c r="B50" s="44">
        <v>24903</v>
      </c>
      <c r="C50" s="44" t="s">
        <v>29</v>
      </c>
      <c r="D50" s="45">
        <v>55440</v>
      </c>
    </row>
    <row r="51" spans="1:4" ht="15">
      <c r="A51" s="44" t="s">
        <v>752</v>
      </c>
      <c r="B51" s="44">
        <v>331003</v>
      </c>
      <c r="C51" s="44" t="s">
        <v>753</v>
      </c>
      <c r="D51" s="45">
        <v>31010</v>
      </c>
    </row>
    <row r="52" spans="1:4" ht="15">
      <c r="A52" s="44" t="s">
        <v>754</v>
      </c>
      <c r="B52" s="44">
        <v>31402</v>
      </c>
      <c r="C52" s="44" t="s">
        <v>36</v>
      </c>
      <c r="D52" s="45">
        <v>17030</v>
      </c>
    </row>
    <row r="53" spans="1:4" ht="15">
      <c r="A53" s="44" t="s">
        <v>755</v>
      </c>
      <c r="B53" s="44">
        <v>34204</v>
      </c>
      <c r="C53" s="44" t="s">
        <v>756</v>
      </c>
      <c r="D53" s="45">
        <v>15520</v>
      </c>
    </row>
    <row r="54" spans="1:4" ht="15">
      <c r="A54" s="44" t="s">
        <v>757</v>
      </c>
      <c r="B54" s="44">
        <v>311204</v>
      </c>
      <c r="C54" s="44" t="s">
        <v>13</v>
      </c>
      <c r="D54" s="45">
        <v>35510</v>
      </c>
    </row>
    <row r="55" spans="1:4" ht="15">
      <c r="A55" s="44" t="s">
        <v>758</v>
      </c>
      <c r="B55" s="44">
        <v>14503</v>
      </c>
      <c r="C55" s="44" t="s">
        <v>19</v>
      </c>
      <c r="D55" s="45">
        <v>15700</v>
      </c>
    </row>
    <row r="56" spans="1:4" ht="15">
      <c r="A56" s="44" t="s">
        <v>759</v>
      </c>
      <c r="B56" s="44">
        <v>22903</v>
      </c>
      <c r="C56" s="44" t="s">
        <v>760</v>
      </c>
      <c r="D56" s="45">
        <v>11670</v>
      </c>
    </row>
    <row r="57" spans="1:4" ht="15">
      <c r="A57" s="44" t="s">
        <v>761</v>
      </c>
      <c r="B57" s="44">
        <v>21903</v>
      </c>
      <c r="C57" s="44" t="s">
        <v>22</v>
      </c>
      <c r="D57" s="45">
        <v>15680</v>
      </c>
    </row>
    <row r="58" spans="1:4" ht="15">
      <c r="A58" s="44" t="s">
        <v>762</v>
      </c>
      <c r="B58" s="44">
        <v>341003</v>
      </c>
      <c r="C58" s="44" t="s">
        <v>763</v>
      </c>
      <c r="D58" s="45">
        <v>34020</v>
      </c>
    </row>
    <row r="59" spans="1:4" ht="15">
      <c r="A59" s="44" t="s">
        <v>764</v>
      </c>
      <c r="B59" s="44">
        <v>31602</v>
      </c>
      <c r="C59" s="44" t="s">
        <v>40</v>
      </c>
      <c r="D59" s="45">
        <v>27200</v>
      </c>
    </row>
    <row r="60" spans="1:4" ht="15">
      <c r="A60" s="44" t="s">
        <v>765</v>
      </c>
      <c r="B60" s="44">
        <v>34704</v>
      </c>
      <c r="C60" s="44" t="s">
        <v>766</v>
      </c>
      <c r="D60" s="45">
        <v>19460</v>
      </c>
    </row>
    <row r="61" spans="1:4" ht="15">
      <c r="A61" s="44" t="s">
        <v>767</v>
      </c>
      <c r="B61" s="44">
        <v>25301</v>
      </c>
      <c r="C61" s="44" t="s">
        <v>30</v>
      </c>
      <c r="D61" s="45">
        <v>14730</v>
      </c>
    </row>
    <row r="62" spans="1:4" ht="15">
      <c r="A62" s="44" t="s">
        <v>768</v>
      </c>
      <c r="B62" s="44">
        <v>321204</v>
      </c>
      <c r="C62" s="44" t="s">
        <v>381</v>
      </c>
      <c r="D62" s="45">
        <v>11050</v>
      </c>
    </row>
    <row r="63" spans="1:4" ht="15">
      <c r="A63" s="44" t="s">
        <v>771</v>
      </c>
      <c r="B63" s="44">
        <v>14703</v>
      </c>
      <c r="C63" s="44" t="s">
        <v>20</v>
      </c>
      <c r="D63" s="45">
        <v>7850</v>
      </c>
    </row>
    <row r="64" spans="1:4" ht="15">
      <c r="A64" s="44" t="s">
        <v>772</v>
      </c>
      <c r="B64" s="44">
        <v>32103</v>
      </c>
      <c r="C64" s="44" t="s">
        <v>773</v>
      </c>
      <c r="D64" s="45">
        <v>15010</v>
      </c>
    </row>
    <row r="65" spans="1:4" ht="15">
      <c r="A65" s="44" t="s">
        <v>775</v>
      </c>
      <c r="B65" s="44">
        <v>33603</v>
      </c>
      <c r="C65" s="44" t="s">
        <v>776</v>
      </c>
      <c r="D65" s="45">
        <v>8660</v>
      </c>
    </row>
    <row r="66" spans="1:4" ht="15">
      <c r="A66" s="44" t="s">
        <v>777</v>
      </c>
      <c r="B66" s="44">
        <v>311102</v>
      </c>
      <c r="C66" s="44" t="s">
        <v>69</v>
      </c>
      <c r="D66" s="45">
        <v>8620</v>
      </c>
    </row>
    <row r="67" spans="1:4" ht="15">
      <c r="A67" s="44" t="s">
        <v>778</v>
      </c>
      <c r="B67" s="44">
        <v>23503</v>
      </c>
      <c r="C67" s="44" t="s">
        <v>779</v>
      </c>
      <c r="D67" s="45">
        <v>11940</v>
      </c>
    </row>
    <row r="68" spans="1:4" ht="15">
      <c r="A68" s="44" t="s">
        <v>780</v>
      </c>
      <c r="B68" s="44">
        <v>231101</v>
      </c>
      <c r="C68" s="44" t="s">
        <v>62</v>
      </c>
      <c r="D68" s="45">
        <v>11840</v>
      </c>
    </row>
    <row r="69" spans="1:4" ht="15">
      <c r="A69" s="44" t="s">
        <v>781</v>
      </c>
      <c r="B69" s="44">
        <v>23502</v>
      </c>
      <c r="C69" s="44" t="s">
        <v>782</v>
      </c>
      <c r="D69" s="45">
        <v>11630</v>
      </c>
    </row>
    <row r="70" spans="1:4" ht="15">
      <c r="A70" s="44" t="s">
        <v>786</v>
      </c>
      <c r="B70" s="44">
        <v>32604</v>
      </c>
      <c r="C70" s="44" t="s">
        <v>787</v>
      </c>
      <c r="D70" s="45">
        <v>10670</v>
      </c>
    </row>
    <row r="71" spans="1:4" ht="15">
      <c r="A71" s="44" t="s">
        <v>788</v>
      </c>
      <c r="B71" s="44">
        <v>341102</v>
      </c>
      <c r="C71" s="44" t="s">
        <v>789</v>
      </c>
      <c r="D71" s="45">
        <v>10220</v>
      </c>
    </row>
    <row r="72" spans="1:4" ht="15">
      <c r="A72" s="44" t="s">
        <v>790</v>
      </c>
      <c r="B72" s="44">
        <v>11303</v>
      </c>
      <c r="C72" s="44" t="s">
        <v>78</v>
      </c>
      <c r="D72" s="45">
        <v>10380</v>
      </c>
    </row>
    <row r="73" spans="1:4" ht="15">
      <c r="A73" s="44" t="s">
        <v>791</v>
      </c>
      <c r="B73" s="44">
        <v>32901</v>
      </c>
      <c r="C73" s="44" t="s">
        <v>93</v>
      </c>
      <c r="D73" s="45">
        <v>10220</v>
      </c>
    </row>
    <row r="74" spans="1:4" ht="15">
      <c r="A74" s="44" t="s">
        <v>792</v>
      </c>
      <c r="B74" s="44">
        <v>12503</v>
      </c>
      <c r="C74" s="44" t="s">
        <v>81</v>
      </c>
      <c r="D74" s="45">
        <v>5230</v>
      </c>
    </row>
    <row r="75" spans="1:4" ht="15">
      <c r="A75" s="44" t="s">
        <v>793</v>
      </c>
      <c r="B75" s="44">
        <v>31504</v>
      </c>
      <c r="C75" s="44" t="s">
        <v>39</v>
      </c>
      <c r="D75" s="45">
        <v>10220</v>
      </c>
    </row>
    <row r="76" spans="1:4" ht="15">
      <c r="A76" s="44" t="s">
        <v>797</v>
      </c>
      <c r="B76" s="44">
        <v>24501</v>
      </c>
      <c r="C76" s="44" t="s">
        <v>26</v>
      </c>
      <c r="D76" s="45">
        <v>4180</v>
      </c>
    </row>
    <row r="77" spans="1:4" ht="15">
      <c r="A77" s="44" t="s">
        <v>799</v>
      </c>
      <c r="B77" s="44">
        <v>33204</v>
      </c>
      <c r="C77" s="44" t="s">
        <v>800</v>
      </c>
      <c r="D77" s="45">
        <v>9470</v>
      </c>
    </row>
    <row r="78" spans="1:4" ht="15">
      <c r="A78" s="44" t="s">
        <v>803</v>
      </c>
      <c r="B78" s="44">
        <v>31201</v>
      </c>
      <c r="C78" s="44" t="s">
        <v>34</v>
      </c>
      <c r="D78" s="45">
        <v>3660</v>
      </c>
    </row>
    <row r="79" spans="1:4" ht="15">
      <c r="A79" s="44" t="s">
        <v>804</v>
      </c>
      <c r="B79" s="44">
        <v>311202</v>
      </c>
      <c r="C79" s="44" t="s">
        <v>71</v>
      </c>
      <c r="D79" s="45">
        <v>9100</v>
      </c>
    </row>
    <row r="80" spans="1:4" ht="15">
      <c r="A80" s="44" t="s">
        <v>805</v>
      </c>
      <c r="B80" s="44">
        <v>311003</v>
      </c>
      <c r="C80" s="44" t="s">
        <v>68</v>
      </c>
      <c r="D80" s="45">
        <v>6030</v>
      </c>
    </row>
    <row r="81" spans="1:4" ht="15">
      <c r="A81" s="44" t="s">
        <v>808</v>
      </c>
      <c r="B81" s="44">
        <v>25302</v>
      </c>
      <c r="C81" s="44" t="s">
        <v>87</v>
      </c>
      <c r="D81" s="45">
        <v>31580</v>
      </c>
    </row>
    <row r="82" spans="1:4" ht="15">
      <c r="A82" s="44" t="s">
        <v>810</v>
      </c>
      <c r="B82" s="44">
        <v>311104</v>
      </c>
      <c r="C82" s="44" t="s">
        <v>70</v>
      </c>
      <c r="D82" s="45">
        <v>23820</v>
      </c>
    </row>
    <row r="83" spans="1:4" ht="15">
      <c r="A83" s="44" t="s">
        <v>811</v>
      </c>
      <c r="B83" s="44">
        <v>31202</v>
      </c>
      <c r="C83" s="44" t="s">
        <v>34</v>
      </c>
      <c r="D83" s="45">
        <v>5230</v>
      </c>
    </row>
    <row r="84" spans="1:4" ht="15">
      <c r="A84" s="44" t="s">
        <v>812</v>
      </c>
      <c r="B84" s="44">
        <v>31103</v>
      </c>
      <c r="C84" s="44" t="s">
        <v>34</v>
      </c>
      <c r="D84" s="45">
        <v>5160</v>
      </c>
    </row>
    <row r="85" spans="1:4" ht="15">
      <c r="A85" s="44" t="s">
        <v>813</v>
      </c>
      <c r="B85" s="44">
        <v>221101</v>
      </c>
      <c r="C85" s="44" t="s">
        <v>100</v>
      </c>
      <c r="D85" s="45">
        <v>4310</v>
      </c>
    </row>
    <row r="86" spans="1:4" ht="15">
      <c r="A86" s="44" t="s">
        <v>814</v>
      </c>
      <c r="B86" s="44">
        <v>25101</v>
      </c>
      <c r="C86" s="44" t="s">
        <v>815</v>
      </c>
      <c r="D86" s="45">
        <v>4330</v>
      </c>
    </row>
    <row r="87" spans="1:4" ht="15">
      <c r="A87" s="44" t="s">
        <v>816</v>
      </c>
      <c r="B87" s="44">
        <v>21702</v>
      </c>
      <c r="C87" s="44" t="s">
        <v>817</v>
      </c>
      <c r="D87" s="45">
        <v>4180</v>
      </c>
    </row>
    <row r="88" spans="1:4" ht="15">
      <c r="A88" s="44" t="s">
        <v>819</v>
      </c>
      <c r="B88" s="44">
        <v>33901</v>
      </c>
      <c r="C88" s="44" t="s">
        <v>95</v>
      </c>
      <c r="D88" s="45">
        <v>4410</v>
      </c>
    </row>
    <row r="89" spans="1:4" ht="15">
      <c r="A89" s="44" t="s">
        <v>820</v>
      </c>
      <c r="B89" s="44">
        <v>34301</v>
      </c>
      <c r="C89" s="44" t="s">
        <v>254</v>
      </c>
      <c r="D89" s="45">
        <v>3410</v>
      </c>
    </row>
    <row r="90" spans="1:4" ht="15">
      <c r="A90" s="44" t="s">
        <v>821</v>
      </c>
      <c r="B90" s="44">
        <v>34604</v>
      </c>
      <c r="C90" s="44" t="s">
        <v>822</v>
      </c>
      <c r="D90" s="45">
        <v>3300</v>
      </c>
    </row>
    <row r="91" spans="1:4" ht="15">
      <c r="A91" s="44" t="s">
        <v>823</v>
      </c>
      <c r="B91" s="44">
        <v>33303</v>
      </c>
      <c r="C91" s="44" t="s">
        <v>54</v>
      </c>
      <c r="D91" s="45">
        <v>3550</v>
      </c>
    </row>
    <row r="92" spans="1:4" ht="15">
      <c r="A92" s="44" t="s">
        <v>824</v>
      </c>
      <c r="B92" s="44">
        <v>31703</v>
      </c>
      <c r="C92" s="44" t="s">
        <v>41</v>
      </c>
      <c r="D92" s="45">
        <v>10040</v>
      </c>
    </row>
    <row r="93" spans="1:4" ht="15">
      <c r="A93" s="44" t="s">
        <v>825</v>
      </c>
      <c r="B93" s="44">
        <v>31503</v>
      </c>
      <c r="C93" s="44" t="s">
        <v>38</v>
      </c>
      <c r="D93" s="45">
        <v>3410</v>
      </c>
    </row>
    <row r="94" spans="1:4" ht="15">
      <c r="A94" s="44" t="s">
        <v>826</v>
      </c>
      <c r="B94" s="44">
        <v>34804</v>
      </c>
      <c r="C94" s="44" t="s">
        <v>827</v>
      </c>
      <c r="D94" s="45">
        <v>3410</v>
      </c>
    </row>
    <row r="95" spans="1:4" ht="15">
      <c r="A95" s="44" t="s">
        <v>829</v>
      </c>
      <c r="B95" s="44">
        <v>34602</v>
      </c>
      <c r="C95" s="44" t="s">
        <v>830</v>
      </c>
      <c r="D95" s="45">
        <v>12100</v>
      </c>
    </row>
    <row r="96" spans="1:4" ht="15">
      <c r="A96" s="44" t="s">
        <v>846</v>
      </c>
      <c r="B96" s="44">
        <v>34504</v>
      </c>
      <c r="C96" s="44" t="s">
        <v>59</v>
      </c>
      <c r="D96" s="45">
        <v>430</v>
      </c>
    </row>
    <row r="97" spans="1:4" ht="15">
      <c r="A97" s="44" t="s">
        <v>847</v>
      </c>
      <c r="B97" s="44">
        <v>34902</v>
      </c>
      <c r="C97" s="44" t="s">
        <v>256</v>
      </c>
      <c r="D97" s="45">
        <v>320</v>
      </c>
    </row>
    <row r="98" spans="1:4" ht="15">
      <c r="A98" s="44" t="s">
        <v>848</v>
      </c>
      <c r="B98" s="44">
        <v>31401</v>
      </c>
      <c r="C98" s="44" t="s">
        <v>35</v>
      </c>
      <c r="D98" s="45">
        <v>11620</v>
      </c>
    </row>
    <row r="99" spans="1:4" ht="15">
      <c r="A99" s="44" t="s">
        <v>850</v>
      </c>
      <c r="B99" s="44">
        <v>33501</v>
      </c>
      <c r="C99" s="44" t="s">
        <v>56</v>
      </c>
      <c r="D99" s="45">
        <v>4360</v>
      </c>
    </row>
    <row r="100" spans="1:4" ht="15">
      <c r="A100" s="44" t="s">
        <v>851</v>
      </c>
      <c r="B100" s="44">
        <v>31903</v>
      </c>
      <c r="C100" s="44" t="s">
        <v>44</v>
      </c>
      <c r="D100" s="45">
        <v>3410</v>
      </c>
    </row>
    <row r="101" spans="1:4" ht="15">
      <c r="A101" s="44" t="s">
        <v>852</v>
      </c>
      <c r="B101" s="44">
        <v>34502</v>
      </c>
      <c r="C101" s="44" t="s">
        <v>853</v>
      </c>
      <c r="D101" s="45">
        <v>3410</v>
      </c>
    </row>
    <row r="102" spans="1:4" ht="15">
      <c r="A102" s="44" t="s">
        <v>861</v>
      </c>
      <c r="B102" s="44">
        <v>13302</v>
      </c>
      <c r="C102" s="44" t="s">
        <v>14</v>
      </c>
      <c r="D102" s="45">
        <v>3030</v>
      </c>
    </row>
    <row r="103" spans="1:4" ht="15">
      <c r="A103" s="44" t="s">
        <v>868</v>
      </c>
      <c r="B103" s="44">
        <v>331101</v>
      </c>
      <c r="C103" s="44" t="s">
        <v>103</v>
      </c>
      <c r="D103" s="45">
        <v>3620</v>
      </c>
    </row>
    <row r="104" spans="1:4" ht="15">
      <c r="A104" s="44" t="s">
        <v>873</v>
      </c>
      <c r="B104" s="44">
        <v>31204</v>
      </c>
      <c r="C104" s="44" t="s">
        <v>89</v>
      </c>
      <c r="D104" s="45">
        <v>2500</v>
      </c>
    </row>
    <row r="105" spans="1:4" ht="15">
      <c r="A105" s="44" t="s">
        <v>878</v>
      </c>
      <c r="B105" s="44">
        <v>33203</v>
      </c>
      <c r="C105" s="44" t="s">
        <v>53</v>
      </c>
      <c r="D105" s="45">
        <v>750</v>
      </c>
    </row>
    <row r="106" spans="1:4" ht="15">
      <c r="A106" s="44" t="s">
        <v>879</v>
      </c>
      <c r="B106" s="44">
        <v>341002</v>
      </c>
      <c r="C106" s="44" t="s">
        <v>880</v>
      </c>
      <c r="D106" s="45">
        <v>1210</v>
      </c>
    </row>
    <row r="107" spans="1:4" ht="15">
      <c r="A107" s="46" t="s">
        <v>904</v>
      </c>
      <c r="B107" s="46"/>
      <c r="C107" s="46"/>
      <c r="D107" s="47">
        <f>SUM(D2:D106)</f>
        <v>22414468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topLeftCell="A116" workbookViewId="0">
      <selection activeCell="K19" sqref="K19"/>
    </sheetView>
  </sheetViews>
  <sheetFormatPr baseColWidth="10" defaultRowHeight="12.75"/>
  <cols>
    <col min="1" max="1" width="10.140625" bestFit="1" customWidth="1"/>
    <col min="2" max="2" width="16.140625" bestFit="1" customWidth="1"/>
    <col min="3" max="3" width="28" bestFit="1" customWidth="1"/>
    <col min="4" max="4" width="10" bestFit="1" customWidth="1"/>
    <col min="5" max="5" width="22.42578125" bestFit="1" customWidth="1"/>
    <col min="6" max="6" width="13.85546875" bestFit="1" customWidth="1"/>
    <col min="7" max="7" width="14.85546875" bestFit="1" customWidth="1"/>
    <col min="8" max="8" width="2" bestFit="1" customWidth="1"/>
  </cols>
  <sheetData>
    <row r="1" spans="1:8">
      <c r="A1">
        <v>11200510</v>
      </c>
      <c r="B1" t="s">
        <v>910</v>
      </c>
      <c r="E1" t="s">
        <v>296</v>
      </c>
      <c r="F1" s="40">
        <v>0</v>
      </c>
    </row>
    <row r="2" spans="1:8">
      <c r="A2" s="35">
        <v>41025</v>
      </c>
      <c r="B2" t="s">
        <v>305</v>
      </c>
      <c r="C2" t="s">
        <v>385</v>
      </c>
      <c r="D2">
        <v>1000</v>
      </c>
      <c r="E2" t="s">
        <v>6</v>
      </c>
      <c r="F2" s="40">
        <v>1695000</v>
      </c>
      <c r="G2" s="40">
        <v>0</v>
      </c>
    </row>
    <row r="3" spans="1:8">
      <c r="A3" s="35">
        <v>41033</v>
      </c>
      <c r="B3" t="s">
        <v>386</v>
      </c>
      <c r="C3" t="s">
        <v>387</v>
      </c>
      <c r="D3">
        <v>1000</v>
      </c>
      <c r="E3" t="s">
        <v>6</v>
      </c>
      <c r="F3" s="40">
        <v>320000</v>
      </c>
      <c r="G3" s="40">
        <v>0</v>
      </c>
    </row>
    <row r="4" spans="1:8">
      <c r="A4" s="35">
        <v>41036</v>
      </c>
      <c r="B4" t="s">
        <v>388</v>
      </c>
      <c r="C4" t="s">
        <v>308</v>
      </c>
      <c r="D4">
        <v>34901</v>
      </c>
      <c r="E4" t="s">
        <v>343</v>
      </c>
      <c r="F4" s="40">
        <v>80000</v>
      </c>
      <c r="G4" s="40">
        <v>0</v>
      </c>
    </row>
    <row r="5" spans="1:8">
      <c r="A5" s="35">
        <v>41036</v>
      </c>
      <c r="B5" t="s">
        <v>386</v>
      </c>
      <c r="C5" t="s">
        <v>387</v>
      </c>
      <c r="D5">
        <v>1000</v>
      </c>
      <c r="E5" t="s">
        <v>6</v>
      </c>
      <c r="F5" s="40">
        <v>80000</v>
      </c>
      <c r="G5" s="40">
        <v>0</v>
      </c>
    </row>
    <row r="6" spans="1:8">
      <c r="A6" s="35">
        <v>41039</v>
      </c>
      <c r="B6" t="s">
        <v>316</v>
      </c>
      <c r="C6" t="s">
        <v>389</v>
      </c>
      <c r="D6">
        <v>866034594</v>
      </c>
      <c r="E6" t="s">
        <v>302</v>
      </c>
      <c r="F6" s="40">
        <v>131824</v>
      </c>
      <c r="G6" s="40">
        <v>0</v>
      </c>
    </row>
    <row r="7" spans="1:8">
      <c r="A7" s="35">
        <v>41039</v>
      </c>
      <c r="B7" t="s">
        <v>316</v>
      </c>
      <c r="C7" t="s">
        <v>389</v>
      </c>
      <c r="D7">
        <v>866034594</v>
      </c>
      <c r="E7" t="s">
        <v>302</v>
      </c>
      <c r="F7" s="40">
        <v>510000</v>
      </c>
      <c r="G7" s="40">
        <v>0</v>
      </c>
    </row>
    <row r="8" spans="1:8">
      <c r="A8" s="35">
        <v>41040</v>
      </c>
      <c r="B8" t="s">
        <v>386</v>
      </c>
      <c r="C8" t="s">
        <v>390</v>
      </c>
      <c r="D8">
        <v>1000</v>
      </c>
      <c r="E8" t="s">
        <v>6</v>
      </c>
      <c r="F8" s="40">
        <v>60000</v>
      </c>
      <c r="G8" s="40">
        <v>0</v>
      </c>
    </row>
    <row r="9" spans="1:8">
      <c r="A9" s="35">
        <v>41041</v>
      </c>
      <c r="B9" t="s">
        <v>306</v>
      </c>
      <c r="C9" s="59" t="s">
        <v>391</v>
      </c>
      <c r="D9">
        <v>51561810</v>
      </c>
      <c r="E9" t="s">
        <v>299</v>
      </c>
      <c r="F9" s="40">
        <v>2289000</v>
      </c>
      <c r="G9" s="40">
        <v>0</v>
      </c>
      <c r="H9">
        <v>1</v>
      </c>
    </row>
    <row r="10" spans="1:8">
      <c r="A10" s="35">
        <v>41043</v>
      </c>
      <c r="B10" t="s">
        <v>386</v>
      </c>
      <c r="C10" t="s">
        <v>390</v>
      </c>
      <c r="D10">
        <v>1000</v>
      </c>
      <c r="E10" t="s">
        <v>6</v>
      </c>
      <c r="F10" s="40">
        <v>60000</v>
      </c>
      <c r="G10" s="40">
        <v>0</v>
      </c>
    </row>
    <row r="11" spans="1:8">
      <c r="A11" s="35">
        <v>41052</v>
      </c>
      <c r="B11" t="s">
        <v>386</v>
      </c>
      <c r="C11" t="s">
        <v>390</v>
      </c>
      <c r="D11">
        <v>1000</v>
      </c>
      <c r="E11" t="s">
        <v>6</v>
      </c>
      <c r="F11" s="40">
        <v>60000</v>
      </c>
      <c r="G11" s="40">
        <v>0</v>
      </c>
    </row>
    <row r="12" spans="1:8">
      <c r="A12" s="35">
        <v>41053</v>
      </c>
      <c r="B12" t="s">
        <v>386</v>
      </c>
      <c r="C12" t="s">
        <v>390</v>
      </c>
      <c r="D12">
        <v>1000</v>
      </c>
      <c r="E12" t="s">
        <v>6</v>
      </c>
      <c r="F12" s="40">
        <v>80000</v>
      </c>
      <c r="G12" s="40">
        <v>0</v>
      </c>
    </row>
    <row r="13" spans="1:8">
      <c r="A13" s="35">
        <v>41057</v>
      </c>
      <c r="B13" t="s">
        <v>316</v>
      </c>
      <c r="C13" t="s">
        <v>392</v>
      </c>
      <c r="D13">
        <v>866034594</v>
      </c>
      <c r="E13" t="s">
        <v>302</v>
      </c>
      <c r="F13" s="40">
        <v>500000</v>
      </c>
      <c r="G13" s="40">
        <v>0</v>
      </c>
    </row>
    <row r="14" spans="1:8">
      <c r="A14" s="35">
        <v>41057</v>
      </c>
      <c r="B14" t="s">
        <v>386</v>
      </c>
      <c r="C14" t="s">
        <v>387</v>
      </c>
      <c r="D14">
        <v>21703</v>
      </c>
      <c r="E14" t="s">
        <v>313</v>
      </c>
      <c r="F14" s="40">
        <v>80000</v>
      </c>
      <c r="G14" s="40">
        <v>0</v>
      </c>
    </row>
    <row r="15" spans="1:8">
      <c r="A15" s="35">
        <v>41057</v>
      </c>
      <c r="B15" t="s">
        <v>386</v>
      </c>
      <c r="C15" t="s">
        <v>390</v>
      </c>
      <c r="D15">
        <v>1000</v>
      </c>
      <c r="E15" t="s">
        <v>6</v>
      </c>
      <c r="F15" s="40">
        <v>80000</v>
      </c>
      <c r="G15" s="40">
        <v>0</v>
      </c>
    </row>
    <row r="16" spans="1:8">
      <c r="A16" s="35">
        <v>41057</v>
      </c>
      <c r="B16" t="s">
        <v>386</v>
      </c>
      <c r="C16" t="s">
        <v>390</v>
      </c>
      <c r="D16">
        <v>1000</v>
      </c>
      <c r="E16" t="s">
        <v>6</v>
      </c>
      <c r="F16" s="40">
        <v>60000</v>
      </c>
      <c r="G16" s="40">
        <v>0</v>
      </c>
    </row>
    <row r="17" spans="1:8">
      <c r="A17" s="35">
        <v>41058</v>
      </c>
      <c r="B17" t="s">
        <v>393</v>
      </c>
      <c r="C17" t="s">
        <v>308</v>
      </c>
      <c r="D17">
        <v>24304</v>
      </c>
      <c r="E17" t="s">
        <v>372</v>
      </c>
      <c r="F17" s="40">
        <v>400000</v>
      </c>
      <c r="G17" s="40">
        <v>0</v>
      </c>
    </row>
    <row r="18" spans="1:8">
      <c r="A18" s="35">
        <v>41060</v>
      </c>
      <c r="B18" t="s">
        <v>307</v>
      </c>
      <c r="C18" t="s">
        <v>394</v>
      </c>
      <c r="D18">
        <v>866034594</v>
      </c>
      <c r="E18" t="s">
        <v>302</v>
      </c>
      <c r="F18" s="40">
        <v>887</v>
      </c>
      <c r="G18" s="40">
        <v>0</v>
      </c>
    </row>
    <row r="19" spans="1:8">
      <c r="A19" s="35">
        <v>41060</v>
      </c>
      <c r="B19" t="s">
        <v>307</v>
      </c>
      <c r="C19" t="s">
        <v>394</v>
      </c>
      <c r="D19">
        <v>866034594</v>
      </c>
      <c r="E19" t="s">
        <v>302</v>
      </c>
      <c r="F19" s="40">
        <v>57.97</v>
      </c>
      <c r="G19" s="40">
        <v>0</v>
      </c>
    </row>
    <row r="20" spans="1:8">
      <c r="A20" s="35">
        <v>41060</v>
      </c>
      <c r="B20" t="s">
        <v>316</v>
      </c>
      <c r="C20" t="s">
        <v>395</v>
      </c>
      <c r="D20">
        <v>866034594</v>
      </c>
      <c r="E20" t="s">
        <v>302</v>
      </c>
      <c r="F20" s="40">
        <v>80000</v>
      </c>
      <c r="G20" s="40">
        <v>0</v>
      </c>
    </row>
    <row r="21" spans="1:8">
      <c r="A21" s="35">
        <v>41060</v>
      </c>
      <c r="B21" t="s">
        <v>396</v>
      </c>
      <c r="C21" t="s">
        <v>308</v>
      </c>
      <c r="D21">
        <v>14703</v>
      </c>
      <c r="E21" t="s">
        <v>357</v>
      </c>
      <c r="F21" s="40">
        <v>1193800</v>
      </c>
      <c r="G21" s="40">
        <v>0</v>
      </c>
    </row>
    <row r="22" spans="1:8">
      <c r="A22" s="35">
        <v>41060</v>
      </c>
      <c r="B22" t="s">
        <v>386</v>
      </c>
      <c r="C22" t="s">
        <v>387</v>
      </c>
      <c r="D22">
        <v>1000</v>
      </c>
      <c r="E22" t="s">
        <v>6</v>
      </c>
      <c r="F22" s="40">
        <v>10000</v>
      </c>
      <c r="G22" s="40">
        <v>0</v>
      </c>
    </row>
    <row r="23" spans="1:8">
      <c r="A23" s="35">
        <v>41060</v>
      </c>
      <c r="B23" t="s">
        <v>386</v>
      </c>
      <c r="C23" t="s">
        <v>297</v>
      </c>
      <c r="D23">
        <v>1000</v>
      </c>
      <c r="E23" t="s">
        <v>6</v>
      </c>
      <c r="F23" s="40">
        <v>327000</v>
      </c>
      <c r="G23" s="40">
        <v>0</v>
      </c>
    </row>
    <row r="24" spans="1:8">
      <c r="A24" s="35">
        <v>41060</v>
      </c>
      <c r="B24" t="s">
        <v>386</v>
      </c>
      <c r="C24" t="s">
        <v>397</v>
      </c>
      <c r="D24">
        <v>1000</v>
      </c>
      <c r="E24" t="s">
        <v>6</v>
      </c>
      <c r="F24" s="40">
        <v>200000</v>
      </c>
      <c r="G24" s="40">
        <v>0</v>
      </c>
    </row>
    <row r="25" spans="1:8">
      <c r="A25" s="35">
        <v>41061</v>
      </c>
      <c r="B25" t="s">
        <v>319</v>
      </c>
      <c r="C25" s="59" t="s">
        <v>391</v>
      </c>
      <c r="D25">
        <v>51561810</v>
      </c>
      <c r="E25" t="s">
        <v>299</v>
      </c>
      <c r="F25" s="40">
        <v>695000</v>
      </c>
      <c r="G25" s="40">
        <v>0</v>
      </c>
      <c r="H25">
        <v>1</v>
      </c>
    </row>
    <row r="26" spans="1:8">
      <c r="A26" s="35">
        <v>41064</v>
      </c>
      <c r="B26" t="s">
        <v>377</v>
      </c>
      <c r="C26" t="s">
        <v>398</v>
      </c>
      <c r="D26">
        <v>866034594</v>
      </c>
      <c r="E26" t="s">
        <v>302</v>
      </c>
      <c r="F26" s="40">
        <v>163500</v>
      </c>
      <c r="G26" s="40">
        <v>0</v>
      </c>
    </row>
    <row r="27" spans="1:8">
      <c r="A27" s="35">
        <v>41064</v>
      </c>
      <c r="B27" t="s">
        <v>399</v>
      </c>
      <c r="C27" t="s">
        <v>400</v>
      </c>
      <c r="D27">
        <v>1000</v>
      </c>
      <c r="E27" t="s">
        <v>6</v>
      </c>
      <c r="F27" s="40">
        <v>80000</v>
      </c>
      <c r="G27" s="40">
        <v>0</v>
      </c>
    </row>
    <row r="28" spans="1:8">
      <c r="A28" s="35">
        <v>41065</v>
      </c>
      <c r="B28" t="s">
        <v>401</v>
      </c>
      <c r="C28" t="s">
        <v>402</v>
      </c>
      <c r="D28">
        <v>31903</v>
      </c>
      <c r="E28" t="s">
        <v>336</v>
      </c>
      <c r="F28" s="40">
        <v>160000</v>
      </c>
      <c r="G28" s="40">
        <v>0</v>
      </c>
    </row>
    <row r="29" spans="1:8">
      <c r="A29" s="35">
        <v>41066</v>
      </c>
      <c r="B29" t="s">
        <v>377</v>
      </c>
      <c r="C29" t="s">
        <v>403</v>
      </c>
      <c r="D29">
        <v>866034594</v>
      </c>
      <c r="E29" t="s">
        <v>302</v>
      </c>
      <c r="F29" s="40">
        <v>131800</v>
      </c>
      <c r="G29" s="40">
        <v>0</v>
      </c>
    </row>
    <row r="30" spans="1:8">
      <c r="A30" s="35">
        <v>41066</v>
      </c>
      <c r="B30" t="s">
        <v>399</v>
      </c>
      <c r="C30" t="s">
        <v>400</v>
      </c>
      <c r="D30">
        <v>1000</v>
      </c>
      <c r="E30" t="s">
        <v>6</v>
      </c>
      <c r="F30" s="40">
        <v>80000</v>
      </c>
      <c r="G30" s="40">
        <v>0</v>
      </c>
    </row>
    <row r="31" spans="1:8">
      <c r="A31" s="35">
        <v>41066</v>
      </c>
      <c r="B31" t="s">
        <v>401</v>
      </c>
      <c r="C31" t="s">
        <v>402</v>
      </c>
      <c r="D31">
        <v>1000</v>
      </c>
      <c r="E31" t="s">
        <v>6</v>
      </c>
      <c r="F31" s="40">
        <v>80000</v>
      </c>
      <c r="G31" s="40">
        <v>0</v>
      </c>
    </row>
    <row r="32" spans="1:8">
      <c r="A32" s="35">
        <v>41067</v>
      </c>
      <c r="B32" t="s">
        <v>404</v>
      </c>
      <c r="C32" t="s">
        <v>308</v>
      </c>
      <c r="D32">
        <v>331203</v>
      </c>
      <c r="E32" t="s">
        <v>352</v>
      </c>
      <c r="F32" s="40">
        <v>126000</v>
      </c>
      <c r="G32" s="40">
        <v>0</v>
      </c>
    </row>
    <row r="33" spans="1:7">
      <c r="A33" s="35">
        <v>41067</v>
      </c>
      <c r="B33" t="s">
        <v>399</v>
      </c>
      <c r="C33" t="s">
        <v>400</v>
      </c>
      <c r="D33">
        <v>1000</v>
      </c>
      <c r="E33" t="s">
        <v>6</v>
      </c>
      <c r="F33" s="40">
        <v>80000</v>
      </c>
      <c r="G33" s="40">
        <v>0</v>
      </c>
    </row>
    <row r="34" spans="1:7">
      <c r="A34" s="35">
        <v>41068</v>
      </c>
      <c r="B34" t="s">
        <v>401</v>
      </c>
      <c r="C34" t="s">
        <v>402</v>
      </c>
      <c r="D34">
        <v>12703</v>
      </c>
      <c r="E34" t="s">
        <v>356</v>
      </c>
      <c r="F34" s="40">
        <v>80000</v>
      </c>
      <c r="G34" s="40">
        <v>0</v>
      </c>
    </row>
    <row r="35" spans="1:7">
      <c r="A35" s="35">
        <v>41072</v>
      </c>
      <c r="B35" t="s">
        <v>405</v>
      </c>
      <c r="C35" t="s">
        <v>308</v>
      </c>
      <c r="D35">
        <v>33804</v>
      </c>
      <c r="E35" t="s">
        <v>406</v>
      </c>
      <c r="F35" s="40">
        <v>350000</v>
      </c>
      <c r="G35" s="40">
        <v>0</v>
      </c>
    </row>
    <row r="36" spans="1:7">
      <c r="A36" s="35">
        <v>41072</v>
      </c>
      <c r="B36" t="s">
        <v>401</v>
      </c>
      <c r="C36" t="s">
        <v>402</v>
      </c>
      <c r="D36">
        <v>25701</v>
      </c>
      <c r="E36" t="s">
        <v>340</v>
      </c>
      <c r="F36" s="40">
        <v>80000</v>
      </c>
      <c r="G36" s="40">
        <v>0</v>
      </c>
    </row>
    <row r="37" spans="1:7">
      <c r="A37" s="35">
        <v>41074</v>
      </c>
      <c r="B37" t="s">
        <v>401</v>
      </c>
      <c r="C37" t="s">
        <v>402</v>
      </c>
      <c r="D37">
        <v>14901</v>
      </c>
      <c r="E37" t="s">
        <v>249</v>
      </c>
      <c r="F37" s="40">
        <v>80000</v>
      </c>
      <c r="G37" s="40">
        <v>0</v>
      </c>
    </row>
    <row r="38" spans="1:7">
      <c r="A38" s="35">
        <v>41074</v>
      </c>
      <c r="B38" t="s">
        <v>401</v>
      </c>
      <c r="C38" t="s">
        <v>402</v>
      </c>
      <c r="D38">
        <v>331003</v>
      </c>
      <c r="E38" t="s">
        <v>371</v>
      </c>
      <c r="F38" s="40">
        <v>80000</v>
      </c>
      <c r="G38" s="40">
        <v>0</v>
      </c>
    </row>
    <row r="39" spans="1:7">
      <c r="A39" s="35">
        <v>41075</v>
      </c>
      <c r="B39" t="s">
        <v>399</v>
      </c>
      <c r="C39" t="s">
        <v>400</v>
      </c>
      <c r="D39">
        <v>1000</v>
      </c>
      <c r="E39" t="s">
        <v>6</v>
      </c>
      <c r="F39" s="40">
        <v>80000</v>
      </c>
      <c r="G39" s="40">
        <v>0</v>
      </c>
    </row>
    <row r="40" spans="1:7">
      <c r="A40" s="35">
        <v>41079</v>
      </c>
      <c r="B40" t="s">
        <v>399</v>
      </c>
      <c r="C40" t="s">
        <v>400</v>
      </c>
      <c r="D40">
        <v>1000</v>
      </c>
      <c r="E40" t="s">
        <v>6</v>
      </c>
      <c r="F40" s="40">
        <v>80000</v>
      </c>
      <c r="G40" s="40">
        <v>0</v>
      </c>
    </row>
    <row r="41" spans="1:7">
      <c r="A41" s="35">
        <v>41080</v>
      </c>
      <c r="B41" t="s">
        <v>377</v>
      </c>
      <c r="C41" t="s">
        <v>407</v>
      </c>
      <c r="D41">
        <v>866034594</v>
      </c>
      <c r="E41" t="s">
        <v>302</v>
      </c>
      <c r="F41" s="40">
        <v>1500000</v>
      </c>
      <c r="G41" s="40">
        <v>0</v>
      </c>
    </row>
    <row r="42" spans="1:7">
      <c r="A42" s="35">
        <v>41080</v>
      </c>
      <c r="B42" t="s">
        <v>399</v>
      </c>
      <c r="C42" t="s">
        <v>400</v>
      </c>
      <c r="D42">
        <v>1000</v>
      </c>
      <c r="E42" t="s">
        <v>6</v>
      </c>
      <c r="F42" s="40">
        <v>80000</v>
      </c>
      <c r="G42" s="40">
        <v>0</v>
      </c>
    </row>
    <row r="43" spans="1:7">
      <c r="A43" s="35">
        <v>41080</v>
      </c>
      <c r="B43" t="s">
        <v>401</v>
      </c>
      <c r="C43" t="s">
        <v>402</v>
      </c>
      <c r="D43">
        <v>32803</v>
      </c>
      <c r="E43" t="s">
        <v>353</v>
      </c>
      <c r="F43" s="40">
        <v>80000</v>
      </c>
      <c r="G43" s="40">
        <v>0</v>
      </c>
    </row>
    <row r="44" spans="1:7">
      <c r="A44" s="35">
        <v>41086</v>
      </c>
      <c r="B44" t="s">
        <v>399</v>
      </c>
      <c r="C44" t="s">
        <v>400</v>
      </c>
      <c r="D44">
        <v>1000</v>
      </c>
      <c r="E44" t="s">
        <v>6</v>
      </c>
      <c r="F44" s="40">
        <v>90000</v>
      </c>
      <c r="G44" s="40">
        <v>0</v>
      </c>
    </row>
    <row r="45" spans="1:7">
      <c r="A45" s="35">
        <v>41086</v>
      </c>
      <c r="B45" t="s">
        <v>399</v>
      </c>
      <c r="C45" t="s">
        <v>400</v>
      </c>
      <c r="D45">
        <v>1000</v>
      </c>
      <c r="E45" t="s">
        <v>6</v>
      </c>
      <c r="F45" s="40">
        <v>80000</v>
      </c>
      <c r="G45" s="40">
        <v>0</v>
      </c>
    </row>
    <row r="46" spans="1:7">
      <c r="A46" s="35">
        <v>41086</v>
      </c>
      <c r="B46" t="s">
        <v>401</v>
      </c>
      <c r="C46" t="s">
        <v>402</v>
      </c>
      <c r="D46">
        <v>21703</v>
      </c>
      <c r="E46" t="s">
        <v>313</v>
      </c>
      <c r="F46" s="40">
        <v>80000</v>
      </c>
      <c r="G46" s="40">
        <v>0</v>
      </c>
    </row>
    <row r="47" spans="1:7">
      <c r="A47" s="35">
        <v>41086</v>
      </c>
      <c r="B47" t="s">
        <v>401</v>
      </c>
      <c r="C47" t="s">
        <v>402</v>
      </c>
      <c r="D47">
        <v>11302</v>
      </c>
      <c r="E47" t="s">
        <v>8</v>
      </c>
      <c r="F47" s="40">
        <v>80000</v>
      </c>
      <c r="G47" s="40">
        <v>0</v>
      </c>
    </row>
    <row r="48" spans="1:7">
      <c r="A48" s="35">
        <v>41088</v>
      </c>
      <c r="B48" t="s">
        <v>408</v>
      </c>
      <c r="C48" t="s">
        <v>308</v>
      </c>
      <c r="D48">
        <v>121102</v>
      </c>
      <c r="E48" t="s">
        <v>409</v>
      </c>
      <c r="F48" s="40">
        <v>250000</v>
      </c>
      <c r="G48" s="40">
        <v>0</v>
      </c>
    </row>
    <row r="49" spans="1:7">
      <c r="A49" s="35">
        <v>41089</v>
      </c>
      <c r="B49" t="s">
        <v>320</v>
      </c>
      <c r="C49" t="s">
        <v>322</v>
      </c>
      <c r="D49">
        <v>866034594</v>
      </c>
      <c r="E49" t="s">
        <v>302</v>
      </c>
      <c r="F49" s="40">
        <v>0</v>
      </c>
      <c r="G49" s="40">
        <v>10.44</v>
      </c>
    </row>
    <row r="50" spans="1:7">
      <c r="A50" s="35">
        <v>41089</v>
      </c>
      <c r="B50" t="s">
        <v>320</v>
      </c>
      <c r="C50" t="s">
        <v>375</v>
      </c>
      <c r="D50">
        <v>866034594</v>
      </c>
      <c r="E50" t="s">
        <v>302</v>
      </c>
      <c r="F50" s="40">
        <v>0</v>
      </c>
      <c r="G50" s="40">
        <v>2611.59</v>
      </c>
    </row>
    <row r="51" spans="1:7">
      <c r="A51" s="35">
        <v>41089</v>
      </c>
      <c r="B51" t="s">
        <v>320</v>
      </c>
      <c r="C51" t="s">
        <v>363</v>
      </c>
      <c r="D51">
        <v>866034594</v>
      </c>
      <c r="E51" t="s">
        <v>302</v>
      </c>
      <c r="F51" s="40">
        <v>37308.550000000003</v>
      </c>
      <c r="G51" s="40">
        <v>0</v>
      </c>
    </row>
    <row r="52" spans="1:7">
      <c r="A52" s="35">
        <v>41089</v>
      </c>
      <c r="B52" t="s">
        <v>377</v>
      </c>
      <c r="C52" t="s">
        <v>410</v>
      </c>
      <c r="D52">
        <v>866034594</v>
      </c>
      <c r="E52" t="s">
        <v>302</v>
      </c>
      <c r="F52" s="40">
        <v>530000</v>
      </c>
      <c r="G52" s="40">
        <v>0</v>
      </c>
    </row>
    <row r="53" spans="1:7">
      <c r="A53" s="35">
        <v>41089</v>
      </c>
      <c r="B53" t="s">
        <v>377</v>
      </c>
      <c r="C53" t="s">
        <v>410</v>
      </c>
      <c r="D53">
        <v>866034594</v>
      </c>
      <c r="E53" t="s">
        <v>302</v>
      </c>
      <c r="F53" s="40">
        <v>500000</v>
      </c>
      <c r="G53" s="40">
        <v>0</v>
      </c>
    </row>
    <row r="54" spans="1:7">
      <c r="A54" s="35">
        <v>41089</v>
      </c>
      <c r="B54" t="s">
        <v>411</v>
      </c>
      <c r="C54" t="s">
        <v>308</v>
      </c>
      <c r="D54">
        <v>11702</v>
      </c>
      <c r="E54" t="s">
        <v>412</v>
      </c>
      <c r="F54" s="40">
        <v>2000000</v>
      </c>
      <c r="G54" s="40">
        <v>0</v>
      </c>
    </row>
    <row r="55" spans="1:7">
      <c r="A55" s="35">
        <v>41089</v>
      </c>
      <c r="B55" t="s">
        <v>413</v>
      </c>
      <c r="C55" t="s">
        <v>362</v>
      </c>
      <c r="D55">
        <v>34101</v>
      </c>
      <c r="E55" t="s">
        <v>304</v>
      </c>
      <c r="F55" s="40">
        <v>266000</v>
      </c>
      <c r="G55" s="40">
        <v>0</v>
      </c>
    </row>
    <row r="56" spans="1:7">
      <c r="A56" s="35">
        <v>41089</v>
      </c>
      <c r="B56" t="s">
        <v>414</v>
      </c>
      <c r="C56" t="s">
        <v>415</v>
      </c>
      <c r="D56">
        <v>1000</v>
      </c>
      <c r="E56" t="s">
        <v>6</v>
      </c>
      <c r="F56" s="40">
        <v>200000</v>
      </c>
      <c r="G56" s="40">
        <v>0</v>
      </c>
    </row>
    <row r="57" spans="1:7">
      <c r="A57" s="35">
        <v>41089</v>
      </c>
      <c r="B57" t="s">
        <v>399</v>
      </c>
      <c r="C57" t="s">
        <v>297</v>
      </c>
      <c r="D57">
        <v>1000</v>
      </c>
      <c r="E57" t="s">
        <v>6</v>
      </c>
      <c r="F57" s="40">
        <v>538000</v>
      </c>
      <c r="G57" s="40">
        <v>0</v>
      </c>
    </row>
    <row r="58" spans="1:7">
      <c r="A58" s="35">
        <v>41093</v>
      </c>
      <c r="B58" t="s">
        <v>321</v>
      </c>
      <c r="C58" t="s">
        <v>416</v>
      </c>
      <c r="D58">
        <v>866034594</v>
      </c>
      <c r="E58" t="s">
        <v>302</v>
      </c>
      <c r="F58" s="40">
        <v>132000</v>
      </c>
      <c r="G58" s="40">
        <v>0</v>
      </c>
    </row>
    <row r="59" spans="1:7">
      <c r="A59" s="35">
        <v>41093</v>
      </c>
      <c r="B59" t="s">
        <v>417</v>
      </c>
      <c r="C59" t="s">
        <v>308</v>
      </c>
      <c r="D59">
        <v>14502</v>
      </c>
      <c r="E59" t="s">
        <v>376</v>
      </c>
      <c r="F59" s="40">
        <v>882000</v>
      </c>
      <c r="G59" s="40">
        <v>0</v>
      </c>
    </row>
    <row r="60" spans="1:7">
      <c r="A60" s="35">
        <v>41093</v>
      </c>
      <c r="B60" t="s">
        <v>418</v>
      </c>
      <c r="C60" t="s">
        <v>308</v>
      </c>
      <c r="D60">
        <v>321203</v>
      </c>
      <c r="E60" t="s">
        <v>382</v>
      </c>
      <c r="F60" s="40">
        <v>500000</v>
      </c>
      <c r="G60" s="40">
        <v>0</v>
      </c>
    </row>
    <row r="61" spans="1:7">
      <c r="A61" s="35">
        <v>41093</v>
      </c>
      <c r="B61" t="s">
        <v>419</v>
      </c>
      <c r="C61" t="s">
        <v>420</v>
      </c>
      <c r="D61">
        <v>91218011</v>
      </c>
      <c r="E61" t="s">
        <v>421</v>
      </c>
      <c r="F61" s="40">
        <v>90000</v>
      </c>
      <c r="G61" s="40">
        <v>0</v>
      </c>
    </row>
    <row r="62" spans="1:7">
      <c r="A62" s="35">
        <v>41095</v>
      </c>
      <c r="B62" t="s">
        <v>422</v>
      </c>
      <c r="C62" t="s">
        <v>420</v>
      </c>
      <c r="D62">
        <v>331003</v>
      </c>
      <c r="E62" t="s">
        <v>371</v>
      </c>
      <c r="F62" s="40">
        <v>80000</v>
      </c>
      <c r="G62" s="40">
        <v>0</v>
      </c>
    </row>
    <row r="63" spans="1:7">
      <c r="A63" s="35">
        <v>41095</v>
      </c>
      <c r="B63" t="s">
        <v>423</v>
      </c>
      <c r="C63" t="s">
        <v>390</v>
      </c>
      <c r="D63">
        <v>1000</v>
      </c>
      <c r="E63" t="s">
        <v>6</v>
      </c>
      <c r="F63" s="40">
        <v>90000</v>
      </c>
      <c r="G63" s="40">
        <v>0</v>
      </c>
    </row>
    <row r="64" spans="1:7">
      <c r="A64" s="35">
        <v>41095</v>
      </c>
      <c r="B64" t="s">
        <v>424</v>
      </c>
      <c r="C64" t="s">
        <v>425</v>
      </c>
      <c r="D64">
        <v>25504</v>
      </c>
      <c r="E64" t="s">
        <v>342</v>
      </c>
      <c r="F64" s="40">
        <v>20000</v>
      </c>
      <c r="G64" s="40">
        <v>0</v>
      </c>
    </row>
    <row r="65" spans="1:7">
      <c r="A65" s="35">
        <v>41096</v>
      </c>
      <c r="B65" t="s">
        <v>426</v>
      </c>
      <c r="C65" t="s">
        <v>308</v>
      </c>
      <c r="D65">
        <v>251103</v>
      </c>
      <c r="E65" t="s">
        <v>347</v>
      </c>
      <c r="F65" s="40">
        <v>163500</v>
      </c>
      <c r="G65" s="40">
        <v>0</v>
      </c>
    </row>
    <row r="66" spans="1:7">
      <c r="A66" s="35">
        <v>41096</v>
      </c>
      <c r="B66" t="s">
        <v>423</v>
      </c>
      <c r="C66" t="s">
        <v>390</v>
      </c>
      <c r="D66">
        <v>1000</v>
      </c>
      <c r="E66" t="s">
        <v>6</v>
      </c>
      <c r="F66" s="40">
        <v>80000</v>
      </c>
      <c r="G66" s="40">
        <v>0</v>
      </c>
    </row>
    <row r="67" spans="1:7">
      <c r="A67" s="35">
        <v>41099</v>
      </c>
      <c r="B67" t="s">
        <v>321</v>
      </c>
      <c r="C67" t="s">
        <v>427</v>
      </c>
      <c r="D67">
        <v>866034594</v>
      </c>
      <c r="E67" t="s">
        <v>302</v>
      </c>
      <c r="F67" s="40">
        <v>80000</v>
      </c>
      <c r="G67" s="40">
        <v>0</v>
      </c>
    </row>
    <row r="68" spans="1:7">
      <c r="A68" s="35">
        <v>41099</v>
      </c>
      <c r="B68" t="s">
        <v>428</v>
      </c>
      <c r="C68" t="s">
        <v>420</v>
      </c>
      <c r="D68">
        <v>12703</v>
      </c>
      <c r="E68" t="s">
        <v>356</v>
      </c>
      <c r="F68" s="40">
        <v>80000</v>
      </c>
      <c r="G68" s="40">
        <v>0</v>
      </c>
    </row>
    <row r="69" spans="1:7">
      <c r="A69" s="35">
        <v>41100</v>
      </c>
      <c r="B69" t="s">
        <v>423</v>
      </c>
      <c r="C69" t="s">
        <v>390</v>
      </c>
      <c r="D69">
        <v>1000</v>
      </c>
      <c r="E69" t="s">
        <v>6</v>
      </c>
      <c r="F69" s="40">
        <v>80000</v>
      </c>
      <c r="G69" s="40">
        <v>0</v>
      </c>
    </row>
    <row r="70" spans="1:7">
      <c r="A70" s="35">
        <v>41101</v>
      </c>
      <c r="B70" t="s">
        <v>429</v>
      </c>
      <c r="C70" t="s">
        <v>420</v>
      </c>
      <c r="D70">
        <v>25701</v>
      </c>
      <c r="E70" t="s">
        <v>340</v>
      </c>
      <c r="F70" s="40">
        <v>80000</v>
      </c>
      <c r="G70" s="40">
        <v>0</v>
      </c>
    </row>
    <row r="71" spans="1:7">
      <c r="A71" s="35">
        <v>41101</v>
      </c>
      <c r="B71" t="s">
        <v>430</v>
      </c>
      <c r="C71" t="s">
        <v>420</v>
      </c>
      <c r="D71">
        <v>12104</v>
      </c>
      <c r="E71" t="s">
        <v>346</v>
      </c>
      <c r="F71" s="40">
        <v>160000</v>
      </c>
      <c r="G71" s="40">
        <v>0</v>
      </c>
    </row>
    <row r="72" spans="1:7">
      <c r="A72" s="35">
        <v>41101</v>
      </c>
      <c r="B72" t="s">
        <v>423</v>
      </c>
      <c r="C72" t="s">
        <v>390</v>
      </c>
      <c r="D72">
        <v>1000</v>
      </c>
      <c r="E72" t="s">
        <v>6</v>
      </c>
      <c r="F72" s="40">
        <v>80000</v>
      </c>
      <c r="G72" s="40">
        <v>0</v>
      </c>
    </row>
    <row r="73" spans="1:7">
      <c r="A73" s="35">
        <v>41106</v>
      </c>
      <c r="B73" t="s">
        <v>431</v>
      </c>
      <c r="C73" t="s">
        <v>420</v>
      </c>
      <c r="D73">
        <v>32903</v>
      </c>
      <c r="E73" t="s">
        <v>351</v>
      </c>
      <c r="F73" s="40">
        <v>80000</v>
      </c>
      <c r="G73" s="40">
        <v>0</v>
      </c>
    </row>
    <row r="74" spans="1:7">
      <c r="A74" s="35">
        <v>41108</v>
      </c>
      <c r="B74" t="s">
        <v>321</v>
      </c>
      <c r="C74" t="s">
        <v>432</v>
      </c>
      <c r="D74">
        <v>866034594</v>
      </c>
      <c r="E74" t="s">
        <v>302</v>
      </c>
      <c r="F74" s="40">
        <v>10000</v>
      </c>
      <c r="G74" s="40">
        <v>0</v>
      </c>
    </row>
    <row r="75" spans="1:7">
      <c r="A75" s="35">
        <v>41113</v>
      </c>
      <c r="B75" t="s">
        <v>433</v>
      </c>
      <c r="C75" t="s">
        <v>308</v>
      </c>
      <c r="D75">
        <v>33804</v>
      </c>
      <c r="E75" t="s">
        <v>406</v>
      </c>
      <c r="F75" s="40">
        <v>1148100</v>
      </c>
      <c r="G75" s="40">
        <v>0</v>
      </c>
    </row>
    <row r="76" spans="1:7">
      <c r="A76" s="35">
        <v>41113</v>
      </c>
      <c r="B76" t="s">
        <v>434</v>
      </c>
      <c r="C76" t="s">
        <v>420</v>
      </c>
      <c r="D76">
        <v>21703</v>
      </c>
      <c r="E76" t="s">
        <v>313</v>
      </c>
      <c r="F76" s="40">
        <v>80000</v>
      </c>
      <c r="G76" s="40">
        <v>0</v>
      </c>
    </row>
    <row r="77" spans="1:7">
      <c r="A77" s="35">
        <v>41115</v>
      </c>
      <c r="B77" t="s">
        <v>423</v>
      </c>
      <c r="C77" t="s">
        <v>390</v>
      </c>
      <c r="D77">
        <v>1000</v>
      </c>
      <c r="E77" t="s">
        <v>6</v>
      </c>
      <c r="F77" s="40">
        <v>80000</v>
      </c>
      <c r="G77" s="40">
        <v>0</v>
      </c>
    </row>
    <row r="78" spans="1:7">
      <c r="A78" s="35">
        <v>41115</v>
      </c>
      <c r="B78" t="s">
        <v>423</v>
      </c>
      <c r="C78" t="s">
        <v>390</v>
      </c>
      <c r="D78">
        <v>1000</v>
      </c>
      <c r="E78" t="s">
        <v>6</v>
      </c>
      <c r="F78" s="40">
        <v>80000</v>
      </c>
      <c r="G78" s="40">
        <v>0</v>
      </c>
    </row>
    <row r="79" spans="1:7">
      <c r="A79" s="35">
        <v>41116</v>
      </c>
      <c r="B79" t="s">
        <v>321</v>
      </c>
      <c r="C79" t="s">
        <v>435</v>
      </c>
      <c r="D79">
        <v>866034594</v>
      </c>
      <c r="E79" t="s">
        <v>302</v>
      </c>
      <c r="F79" s="40">
        <v>2000000</v>
      </c>
      <c r="G79" s="40">
        <v>0</v>
      </c>
    </row>
    <row r="80" spans="1:7">
      <c r="A80" s="35">
        <v>41116</v>
      </c>
      <c r="B80" t="s">
        <v>321</v>
      </c>
      <c r="C80" t="s">
        <v>435</v>
      </c>
      <c r="D80">
        <v>866034594</v>
      </c>
      <c r="E80" t="s">
        <v>302</v>
      </c>
      <c r="F80" s="40">
        <v>20000</v>
      </c>
      <c r="G80" s="40">
        <v>0</v>
      </c>
    </row>
    <row r="81" spans="1:7">
      <c r="A81" s="35">
        <v>41116</v>
      </c>
      <c r="B81" t="s">
        <v>436</v>
      </c>
      <c r="C81" t="s">
        <v>308</v>
      </c>
      <c r="D81">
        <v>311203</v>
      </c>
      <c r="E81" t="s">
        <v>72</v>
      </c>
      <c r="F81" s="40">
        <v>900000</v>
      </c>
      <c r="G81" s="40">
        <v>0</v>
      </c>
    </row>
    <row r="82" spans="1:7">
      <c r="A82" s="35">
        <v>41117</v>
      </c>
      <c r="B82" t="s">
        <v>437</v>
      </c>
      <c r="C82" t="s">
        <v>420</v>
      </c>
      <c r="D82">
        <v>11302</v>
      </c>
      <c r="E82" t="s">
        <v>8</v>
      </c>
      <c r="F82" s="40">
        <v>80000</v>
      </c>
      <c r="G82" s="40">
        <v>0</v>
      </c>
    </row>
    <row r="83" spans="1:7">
      <c r="A83" s="35">
        <v>41119</v>
      </c>
      <c r="B83" t="s">
        <v>309</v>
      </c>
      <c r="C83" t="s">
        <v>322</v>
      </c>
      <c r="D83">
        <v>866034594</v>
      </c>
      <c r="E83" t="s">
        <v>302</v>
      </c>
      <c r="F83" s="40">
        <v>0</v>
      </c>
      <c r="G83" s="40">
        <v>106.43</v>
      </c>
    </row>
    <row r="84" spans="1:7">
      <c r="A84" s="35">
        <v>41119</v>
      </c>
      <c r="B84" t="s">
        <v>309</v>
      </c>
      <c r="C84" t="s">
        <v>363</v>
      </c>
      <c r="D84">
        <v>866034594</v>
      </c>
      <c r="E84" t="s">
        <v>302</v>
      </c>
      <c r="F84" s="40">
        <v>71634.929999999993</v>
      </c>
      <c r="G84" s="40">
        <v>0</v>
      </c>
    </row>
    <row r="85" spans="1:7">
      <c r="A85" s="35">
        <v>41119</v>
      </c>
      <c r="B85" t="s">
        <v>309</v>
      </c>
      <c r="C85" t="s">
        <v>375</v>
      </c>
      <c r="D85">
        <v>866034594</v>
      </c>
      <c r="E85" t="s">
        <v>302</v>
      </c>
      <c r="F85" s="40">
        <v>0</v>
      </c>
      <c r="G85" s="40">
        <v>5014.4399999999996</v>
      </c>
    </row>
    <row r="86" spans="1:7">
      <c r="A86" s="35">
        <v>41119</v>
      </c>
      <c r="B86" t="s">
        <v>309</v>
      </c>
      <c r="C86" t="s">
        <v>438</v>
      </c>
      <c r="D86">
        <v>866034594</v>
      </c>
      <c r="E86" t="s">
        <v>302</v>
      </c>
      <c r="F86" s="40">
        <v>0</v>
      </c>
      <c r="G86" s="40">
        <v>9310</v>
      </c>
    </row>
    <row r="87" spans="1:7">
      <c r="A87" s="35">
        <v>41119</v>
      </c>
      <c r="B87" t="s">
        <v>309</v>
      </c>
      <c r="C87" t="s">
        <v>439</v>
      </c>
      <c r="D87">
        <v>866034594</v>
      </c>
      <c r="E87" t="s">
        <v>302</v>
      </c>
      <c r="F87" s="40">
        <v>0</v>
      </c>
      <c r="G87" s="40">
        <v>1489.6</v>
      </c>
    </row>
    <row r="88" spans="1:7">
      <c r="A88" s="35">
        <v>41119</v>
      </c>
      <c r="B88" t="s">
        <v>310</v>
      </c>
      <c r="C88" t="s">
        <v>311</v>
      </c>
      <c r="D88">
        <v>51561810</v>
      </c>
      <c r="E88" t="s">
        <v>299</v>
      </c>
      <c r="F88" s="40">
        <v>365900</v>
      </c>
      <c r="G88" s="40">
        <v>0</v>
      </c>
    </row>
    <row r="89" spans="1:7">
      <c r="A89" s="35">
        <v>41120</v>
      </c>
      <c r="B89" t="s">
        <v>321</v>
      </c>
      <c r="C89" t="s">
        <v>440</v>
      </c>
      <c r="D89">
        <v>866034594</v>
      </c>
      <c r="E89" t="s">
        <v>302</v>
      </c>
      <c r="F89" s="40">
        <v>882000</v>
      </c>
      <c r="G89" s="40">
        <v>0</v>
      </c>
    </row>
    <row r="90" spans="1:7">
      <c r="A90" s="35">
        <v>41121</v>
      </c>
      <c r="B90" t="s">
        <v>321</v>
      </c>
      <c r="C90" t="s">
        <v>441</v>
      </c>
      <c r="D90">
        <v>866034594</v>
      </c>
      <c r="E90" t="s">
        <v>302</v>
      </c>
      <c r="F90" s="40">
        <v>80000</v>
      </c>
      <c r="G90" s="40">
        <v>0</v>
      </c>
    </row>
    <row r="91" spans="1:7">
      <c r="A91" s="35">
        <v>41121</v>
      </c>
      <c r="B91" t="s">
        <v>442</v>
      </c>
      <c r="C91" t="s">
        <v>308</v>
      </c>
      <c r="D91">
        <v>321101</v>
      </c>
      <c r="E91" t="s">
        <v>370</v>
      </c>
      <c r="F91" s="40">
        <v>40000</v>
      </c>
      <c r="G91" s="40">
        <v>0</v>
      </c>
    </row>
    <row r="92" spans="1:7">
      <c r="A92" s="35">
        <v>41121</v>
      </c>
      <c r="B92" t="s">
        <v>423</v>
      </c>
      <c r="C92" t="s">
        <v>297</v>
      </c>
      <c r="D92">
        <v>1000</v>
      </c>
      <c r="E92" t="s">
        <v>6</v>
      </c>
      <c r="F92" s="40">
        <v>455000</v>
      </c>
      <c r="G92" s="40">
        <v>0</v>
      </c>
    </row>
    <row r="93" spans="1:7">
      <c r="A93" s="35">
        <v>41122</v>
      </c>
      <c r="B93" t="s">
        <v>443</v>
      </c>
      <c r="C93" t="s">
        <v>308</v>
      </c>
      <c r="D93">
        <v>34401</v>
      </c>
      <c r="E93" t="s">
        <v>444</v>
      </c>
      <c r="F93" s="40">
        <v>530000</v>
      </c>
      <c r="G93" s="40">
        <v>0</v>
      </c>
    </row>
    <row r="94" spans="1:7">
      <c r="A94" s="35">
        <v>41124</v>
      </c>
      <c r="B94" t="s">
        <v>379</v>
      </c>
      <c r="C94" t="s">
        <v>445</v>
      </c>
      <c r="D94">
        <v>866034594</v>
      </c>
      <c r="E94" t="s">
        <v>302</v>
      </c>
      <c r="F94" s="40">
        <v>500000</v>
      </c>
      <c r="G94" s="40">
        <v>0</v>
      </c>
    </row>
    <row r="95" spans="1:7">
      <c r="A95" s="35">
        <v>41124</v>
      </c>
      <c r="B95" t="s">
        <v>446</v>
      </c>
      <c r="C95" t="s">
        <v>447</v>
      </c>
      <c r="D95">
        <v>25701</v>
      </c>
      <c r="E95" t="s">
        <v>340</v>
      </c>
      <c r="F95" s="40">
        <v>80000</v>
      </c>
      <c r="G95" s="40">
        <v>0</v>
      </c>
    </row>
    <row r="96" spans="1:7">
      <c r="A96" s="35">
        <v>41125</v>
      </c>
      <c r="B96" t="s">
        <v>448</v>
      </c>
      <c r="C96" t="s">
        <v>390</v>
      </c>
      <c r="D96">
        <v>32201</v>
      </c>
      <c r="E96" t="s">
        <v>47</v>
      </c>
      <c r="F96" s="40">
        <v>80000</v>
      </c>
      <c r="G96" s="40">
        <v>0</v>
      </c>
    </row>
    <row r="97" spans="1:7">
      <c r="A97" s="35">
        <v>41127</v>
      </c>
      <c r="B97" t="s">
        <v>446</v>
      </c>
      <c r="C97" t="s">
        <v>447</v>
      </c>
      <c r="D97">
        <v>32902</v>
      </c>
      <c r="E97" t="s">
        <v>312</v>
      </c>
      <c r="F97" s="40">
        <v>120000</v>
      </c>
      <c r="G97" s="40">
        <v>0</v>
      </c>
    </row>
    <row r="98" spans="1:7">
      <c r="A98" s="35">
        <v>41131</v>
      </c>
      <c r="B98" t="s">
        <v>379</v>
      </c>
      <c r="C98" t="s">
        <v>449</v>
      </c>
      <c r="D98">
        <v>866034594</v>
      </c>
      <c r="E98" t="s">
        <v>302</v>
      </c>
      <c r="F98" s="40">
        <v>161600</v>
      </c>
      <c r="G98" s="40">
        <v>0</v>
      </c>
    </row>
    <row r="99" spans="1:7">
      <c r="A99" s="35">
        <v>41137</v>
      </c>
      <c r="B99" t="s">
        <v>379</v>
      </c>
      <c r="C99" t="s">
        <v>450</v>
      </c>
      <c r="D99">
        <v>866034594</v>
      </c>
      <c r="E99" t="s">
        <v>302</v>
      </c>
      <c r="F99" s="40">
        <v>80000</v>
      </c>
      <c r="G99" s="40">
        <v>0</v>
      </c>
    </row>
    <row r="100" spans="1:7">
      <c r="A100" s="35">
        <v>41138</v>
      </c>
      <c r="B100" t="s">
        <v>448</v>
      </c>
      <c r="C100" t="s">
        <v>390</v>
      </c>
      <c r="D100">
        <v>900094697</v>
      </c>
      <c r="E100" t="s">
        <v>298</v>
      </c>
      <c r="F100" s="40">
        <v>80000</v>
      </c>
      <c r="G100" s="40">
        <v>0</v>
      </c>
    </row>
    <row r="101" spans="1:7">
      <c r="A101" s="35">
        <v>41142</v>
      </c>
      <c r="B101" t="s">
        <v>448</v>
      </c>
      <c r="C101" t="s">
        <v>390</v>
      </c>
      <c r="D101">
        <v>21104</v>
      </c>
      <c r="E101" t="s">
        <v>345</v>
      </c>
      <c r="F101" s="40">
        <v>80000</v>
      </c>
      <c r="G101" s="40">
        <v>0</v>
      </c>
    </row>
    <row r="102" spans="1:7">
      <c r="A102" s="35">
        <v>41142</v>
      </c>
      <c r="B102" t="s">
        <v>448</v>
      </c>
      <c r="C102" t="s">
        <v>390</v>
      </c>
      <c r="D102">
        <v>331003</v>
      </c>
      <c r="E102" t="s">
        <v>371</v>
      </c>
      <c r="F102" s="40">
        <v>80000</v>
      </c>
      <c r="G102" s="40">
        <v>0</v>
      </c>
    </row>
    <row r="103" spans="1:7">
      <c r="A103" s="35">
        <v>41142</v>
      </c>
      <c r="B103" t="s">
        <v>446</v>
      </c>
      <c r="C103" t="s">
        <v>447</v>
      </c>
      <c r="D103">
        <v>24302</v>
      </c>
      <c r="E103" t="s">
        <v>333</v>
      </c>
      <c r="F103" s="40">
        <v>40000</v>
      </c>
      <c r="G103" s="40">
        <v>0</v>
      </c>
    </row>
    <row r="104" spans="1:7">
      <c r="A104" s="35">
        <v>41143</v>
      </c>
      <c r="B104" t="s">
        <v>446</v>
      </c>
      <c r="C104" t="s">
        <v>447</v>
      </c>
      <c r="D104">
        <v>21303</v>
      </c>
      <c r="E104" t="s">
        <v>348</v>
      </c>
      <c r="F104" s="40">
        <v>40000</v>
      </c>
      <c r="G104" s="40">
        <v>0</v>
      </c>
    </row>
    <row r="105" spans="1:7">
      <c r="A105" s="35">
        <v>41144</v>
      </c>
      <c r="B105" t="s">
        <v>448</v>
      </c>
      <c r="C105" t="s">
        <v>390</v>
      </c>
      <c r="D105">
        <v>22904</v>
      </c>
      <c r="E105" t="s">
        <v>358</v>
      </c>
      <c r="F105" s="40">
        <v>80000</v>
      </c>
      <c r="G105" s="40">
        <v>0</v>
      </c>
    </row>
    <row r="106" spans="1:7">
      <c r="A106" s="35">
        <v>41145</v>
      </c>
      <c r="B106" t="s">
        <v>448</v>
      </c>
      <c r="C106" t="s">
        <v>390</v>
      </c>
      <c r="D106">
        <v>31201</v>
      </c>
      <c r="E106" t="s">
        <v>34</v>
      </c>
      <c r="F106" s="40">
        <v>80000</v>
      </c>
      <c r="G106" s="40">
        <v>0</v>
      </c>
    </row>
    <row r="107" spans="1:7">
      <c r="A107" s="35">
        <v>41148</v>
      </c>
      <c r="B107" t="s">
        <v>379</v>
      </c>
      <c r="C107" t="s">
        <v>451</v>
      </c>
      <c r="D107">
        <v>866034594</v>
      </c>
      <c r="E107" t="s">
        <v>302</v>
      </c>
      <c r="F107" s="40">
        <v>882000</v>
      </c>
      <c r="G107" s="40">
        <v>0</v>
      </c>
    </row>
    <row r="108" spans="1:7">
      <c r="A108" s="35">
        <v>41148</v>
      </c>
      <c r="B108" t="s">
        <v>448</v>
      </c>
      <c r="C108" t="s">
        <v>390</v>
      </c>
      <c r="D108">
        <v>33602</v>
      </c>
      <c r="E108" t="s">
        <v>369</v>
      </c>
      <c r="F108" s="40">
        <v>80000</v>
      </c>
      <c r="G108" s="40">
        <v>0</v>
      </c>
    </row>
    <row r="109" spans="1:7">
      <c r="A109" s="35">
        <v>41149</v>
      </c>
      <c r="B109" t="s">
        <v>452</v>
      </c>
      <c r="C109" t="s">
        <v>308</v>
      </c>
      <c r="D109">
        <v>33804</v>
      </c>
      <c r="E109" t="s">
        <v>406</v>
      </c>
      <c r="F109" s="40">
        <v>648000</v>
      </c>
      <c r="G109" s="40">
        <v>0</v>
      </c>
    </row>
    <row r="110" spans="1:7">
      <c r="A110" s="35">
        <v>41149</v>
      </c>
      <c r="B110" t="s">
        <v>446</v>
      </c>
      <c r="C110" t="s">
        <v>447</v>
      </c>
      <c r="D110">
        <v>21703</v>
      </c>
      <c r="E110" t="s">
        <v>313</v>
      </c>
      <c r="F110" s="40">
        <v>80000</v>
      </c>
      <c r="G110" s="40">
        <v>0</v>
      </c>
    </row>
    <row r="111" spans="1:7">
      <c r="A111" s="35">
        <v>41151</v>
      </c>
      <c r="B111" t="s">
        <v>379</v>
      </c>
      <c r="C111" t="s">
        <v>453</v>
      </c>
      <c r="D111">
        <v>866034594</v>
      </c>
      <c r="E111" t="s">
        <v>302</v>
      </c>
      <c r="F111" s="40">
        <v>0</v>
      </c>
      <c r="G111" s="40">
        <v>6366.02</v>
      </c>
    </row>
    <row r="112" spans="1:7">
      <c r="A112" s="35">
        <v>41151</v>
      </c>
      <c r="B112" t="s">
        <v>379</v>
      </c>
      <c r="C112" t="s">
        <v>322</v>
      </c>
      <c r="D112">
        <v>866034594</v>
      </c>
      <c r="E112" t="s">
        <v>302</v>
      </c>
      <c r="F112" s="40">
        <v>0</v>
      </c>
      <c r="G112" s="40">
        <v>25.46</v>
      </c>
    </row>
    <row r="113" spans="1:8">
      <c r="A113" s="35">
        <v>41151</v>
      </c>
      <c r="B113" t="s">
        <v>379</v>
      </c>
      <c r="C113" t="s">
        <v>454</v>
      </c>
      <c r="D113">
        <v>866034594</v>
      </c>
      <c r="E113" t="s">
        <v>302</v>
      </c>
      <c r="F113" s="40">
        <v>90943.17</v>
      </c>
      <c r="G113" s="40">
        <v>0</v>
      </c>
    </row>
    <row r="114" spans="1:8">
      <c r="A114" s="35">
        <v>41151</v>
      </c>
      <c r="B114" t="s">
        <v>448</v>
      </c>
      <c r="C114" t="s">
        <v>455</v>
      </c>
      <c r="D114">
        <v>51561810</v>
      </c>
      <c r="E114" t="s">
        <v>299</v>
      </c>
      <c r="F114" s="40">
        <v>531000</v>
      </c>
      <c r="G114" s="40">
        <v>0</v>
      </c>
    </row>
    <row r="115" spans="1:8">
      <c r="A115" s="35">
        <v>41151</v>
      </c>
      <c r="B115" t="s">
        <v>446</v>
      </c>
      <c r="C115" t="s">
        <v>456</v>
      </c>
      <c r="D115">
        <v>33204</v>
      </c>
      <c r="E115" t="s">
        <v>374</v>
      </c>
      <c r="F115" s="40">
        <v>50000</v>
      </c>
      <c r="G115" s="40">
        <v>0</v>
      </c>
    </row>
    <row r="116" spans="1:8">
      <c r="A116" s="35">
        <v>41151</v>
      </c>
      <c r="B116" t="s">
        <v>446</v>
      </c>
      <c r="C116" t="s">
        <v>457</v>
      </c>
      <c r="D116">
        <v>33204</v>
      </c>
      <c r="E116" t="s">
        <v>374</v>
      </c>
      <c r="F116" s="40">
        <v>10000</v>
      </c>
      <c r="G116" s="40">
        <v>0</v>
      </c>
    </row>
    <row r="117" spans="1:8">
      <c r="A117" s="35">
        <v>41155</v>
      </c>
      <c r="B117" t="s">
        <v>458</v>
      </c>
      <c r="C117" t="s">
        <v>459</v>
      </c>
      <c r="D117">
        <v>866034594</v>
      </c>
      <c r="E117" t="s">
        <v>302</v>
      </c>
      <c r="F117" s="40">
        <v>80000</v>
      </c>
      <c r="G117" s="40">
        <v>0</v>
      </c>
    </row>
    <row r="118" spans="1:8">
      <c r="A118" s="35">
        <v>41155</v>
      </c>
      <c r="B118" t="s">
        <v>458</v>
      </c>
      <c r="C118" t="s">
        <v>459</v>
      </c>
      <c r="D118">
        <v>866034594</v>
      </c>
      <c r="E118" t="s">
        <v>302</v>
      </c>
      <c r="F118" s="40">
        <v>10000</v>
      </c>
      <c r="G118" s="40">
        <v>0</v>
      </c>
    </row>
    <row r="119" spans="1:8">
      <c r="A119" s="35">
        <v>41155</v>
      </c>
      <c r="B119" t="s">
        <v>458</v>
      </c>
      <c r="C119" t="s">
        <v>459</v>
      </c>
      <c r="D119">
        <v>866034594</v>
      </c>
      <c r="E119" t="s">
        <v>302</v>
      </c>
      <c r="F119" s="40">
        <v>20000</v>
      </c>
      <c r="G119" s="40">
        <v>0</v>
      </c>
    </row>
    <row r="120" spans="1:8">
      <c r="A120" s="35">
        <v>41155</v>
      </c>
      <c r="B120" t="s">
        <v>460</v>
      </c>
      <c r="C120" t="s">
        <v>420</v>
      </c>
      <c r="D120">
        <v>33904</v>
      </c>
      <c r="E120" t="s">
        <v>334</v>
      </c>
      <c r="F120" s="40">
        <v>80000</v>
      </c>
      <c r="G120" s="40">
        <v>0</v>
      </c>
    </row>
    <row r="121" spans="1:8">
      <c r="A121" s="35">
        <v>41156</v>
      </c>
      <c r="B121" t="s">
        <v>458</v>
      </c>
      <c r="C121" t="s">
        <v>461</v>
      </c>
      <c r="D121">
        <v>866034594</v>
      </c>
      <c r="E121" t="s">
        <v>302</v>
      </c>
      <c r="F121" s="40">
        <v>80000</v>
      </c>
      <c r="G121" s="40">
        <v>0</v>
      </c>
    </row>
    <row r="122" spans="1:8">
      <c r="A122" s="35">
        <v>41158</v>
      </c>
      <c r="B122" t="s">
        <v>323</v>
      </c>
      <c r="C122" s="59" t="s">
        <v>391</v>
      </c>
      <c r="D122">
        <v>51561810</v>
      </c>
      <c r="E122" t="s">
        <v>299</v>
      </c>
      <c r="F122" s="40">
        <v>1390000</v>
      </c>
      <c r="G122" s="40">
        <v>0</v>
      </c>
      <c r="H122">
        <v>1</v>
      </c>
    </row>
    <row r="123" spans="1:8">
      <c r="A123" s="35">
        <v>41158</v>
      </c>
      <c r="B123" t="s">
        <v>460</v>
      </c>
      <c r="C123" t="s">
        <v>462</v>
      </c>
      <c r="D123">
        <v>341202</v>
      </c>
      <c r="E123" t="s">
        <v>355</v>
      </c>
      <c r="F123" s="40">
        <v>80000</v>
      </c>
      <c r="G123" s="40">
        <v>0</v>
      </c>
    </row>
    <row r="124" spans="1:8">
      <c r="A124" s="35">
        <v>41162</v>
      </c>
      <c r="B124" t="s">
        <v>460</v>
      </c>
      <c r="C124" t="s">
        <v>420</v>
      </c>
      <c r="D124">
        <v>12703</v>
      </c>
      <c r="E124" t="s">
        <v>356</v>
      </c>
      <c r="F124" s="40">
        <v>80000</v>
      </c>
      <c r="G124" s="40">
        <v>0</v>
      </c>
    </row>
    <row r="125" spans="1:8">
      <c r="A125" s="35">
        <v>41163</v>
      </c>
      <c r="B125" t="s">
        <v>458</v>
      </c>
      <c r="C125" t="s">
        <v>463</v>
      </c>
      <c r="D125">
        <v>866034594</v>
      </c>
      <c r="E125" t="s">
        <v>302</v>
      </c>
      <c r="F125" s="40">
        <v>904639</v>
      </c>
      <c r="G125" s="40">
        <v>0</v>
      </c>
    </row>
    <row r="126" spans="1:8">
      <c r="A126" s="35">
        <v>41163</v>
      </c>
      <c r="B126" t="s">
        <v>460</v>
      </c>
      <c r="C126" t="s">
        <v>462</v>
      </c>
      <c r="D126">
        <v>34203</v>
      </c>
      <c r="E126" t="s">
        <v>365</v>
      </c>
      <c r="F126" s="40">
        <v>80000</v>
      </c>
      <c r="G126" s="40">
        <v>0</v>
      </c>
    </row>
    <row r="127" spans="1:8">
      <c r="A127" s="35">
        <v>41164</v>
      </c>
      <c r="B127" t="s">
        <v>458</v>
      </c>
      <c r="C127" t="s">
        <v>464</v>
      </c>
      <c r="D127">
        <v>866034594</v>
      </c>
      <c r="E127" t="s">
        <v>302</v>
      </c>
      <c r="F127" s="40">
        <v>150000</v>
      </c>
      <c r="G127" s="40">
        <v>0</v>
      </c>
    </row>
    <row r="128" spans="1:8">
      <c r="A128" s="35">
        <v>41165</v>
      </c>
      <c r="B128" t="s">
        <v>460</v>
      </c>
      <c r="C128" t="s">
        <v>462</v>
      </c>
      <c r="D128">
        <v>13304</v>
      </c>
      <c r="E128" t="s">
        <v>332</v>
      </c>
      <c r="F128" s="40">
        <v>80000</v>
      </c>
      <c r="G128" s="40">
        <v>0</v>
      </c>
    </row>
    <row r="129" spans="1:7">
      <c r="A129" s="35">
        <v>41165</v>
      </c>
      <c r="B129" t="s">
        <v>460</v>
      </c>
      <c r="C129" t="s">
        <v>420</v>
      </c>
      <c r="D129">
        <v>32902</v>
      </c>
      <c r="E129" t="s">
        <v>312</v>
      </c>
      <c r="F129" s="40">
        <v>240000</v>
      </c>
      <c r="G129" s="40">
        <v>0</v>
      </c>
    </row>
    <row r="130" spans="1:7">
      <c r="A130" s="35">
        <v>41171</v>
      </c>
      <c r="B130" t="s">
        <v>460</v>
      </c>
      <c r="C130" t="s">
        <v>462</v>
      </c>
      <c r="D130">
        <v>13901</v>
      </c>
      <c r="E130" t="s">
        <v>17</v>
      </c>
      <c r="F130" s="40">
        <v>100000</v>
      </c>
      <c r="G130" s="40">
        <v>0</v>
      </c>
    </row>
    <row r="131" spans="1:7">
      <c r="A131" s="35">
        <v>41171</v>
      </c>
      <c r="B131" t="s">
        <v>460</v>
      </c>
      <c r="C131" t="s">
        <v>462</v>
      </c>
      <c r="D131">
        <v>341102</v>
      </c>
      <c r="E131" t="s">
        <v>380</v>
      </c>
      <c r="F131" s="40">
        <v>80000</v>
      </c>
      <c r="G131" s="40">
        <v>0</v>
      </c>
    </row>
    <row r="132" spans="1:7">
      <c r="A132" s="35">
        <v>41176</v>
      </c>
      <c r="B132" t="s">
        <v>458</v>
      </c>
      <c r="C132" t="s">
        <v>465</v>
      </c>
      <c r="D132">
        <v>866034594</v>
      </c>
      <c r="E132" t="s">
        <v>302</v>
      </c>
      <c r="F132" s="40">
        <v>80000</v>
      </c>
      <c r="G132" s="40">
        <v>0</v>
      </c>
    </row>
    <row r="133" spans="1:7">
      <c r="A133" s="35">
        <v>41176</v>
      </c>
      <c r="B133" t="s">
        <v>458</v>
      </c>
      <c r="C133" t="s">
        <v>465</v>
      </c>
      <c r="D133">
        <v>866034594</v>
      </c>
      <c r="E133" t="s">
        <v>302</v>
      </c>
      <c r="F133" s="40">
        <v>1360000</v>
      </c>
      <c r="G133" s="40">
        <v>0</v>
      </c>
    </row>
    <row r="134" spans="1:7">
      <c r="A134" s="35">
        <v>41176</v>
      </c>
      <c r="B134" t="s">
        <v>460</v>
      </c>
      <c r="C134" t="s">
        <v>462</v>
      </c>
      <c r="D134">
        <v>1000</v>
      </c>
      <c r="E134" t="s">
        <v>6</v>
      </c>
      <c r="F134" s="40">
        <v>40000</v>
      </c>
      <c r="G134" s="40">
        <v>0</v>
      </c>
    </row>
    <row r="135" spans="1:7">
      <c r="A135" s="35">
        <v>41176</v>
      </c>
      <c r="B135" t="s">
        <v>460</v>
      </c>
      <c r="C135" t="s">
        <v>462</v>
      </c>
      <c r="D135">
        <v>34404</v>
      </c>
      <c r="E135" t="s">
        <v>354</v>
      </c>
      <c r="F135" s="40">
        <v>100000</v>
      </c>
      <c r="G135" s="40">
        <v>0</v>
      </c>
    </row>
    <row r="136" spans="1:7">
      <c r="A136" s="35">
        <v>41177</v>
      </c>
      <c r="B136" t="s">
        <v>466</v>
      </c>
      <c r="C136" t="s">
        <v>308</v>
      </c>
      <c r="D136">
        <v>34704</v>
      </c>
      <c r="E136" t="s">
        <v>314</v>
      </c>
      <c r="F136" s="40">
        <v>300000</v>
      </c>
      <c r="G136" s="40">
        <v>0</v>
      </c>
    </row>
    <row r="137" spans="1:7">
      <c r="A137" s="35">
        <v>41177</v>
      </c>
      <c r="B137" t="s">
        <v>467</v>
      </c>
      <c r="C137" t="s">
        <v>308</v>
      </c>
      <c r="D137">
        <v>251102</v>
      </c>
      <c r="E137" t="s">
        <v>364</v>
      </c>
      <c r="F137" s="40">
        <v>20000</v>
      </c>
      <c r="G137" s="40">
        <v>0</v>
      </c>
    </row>
    <row r="138" spans="1:7">
      <c r="A138" s="35">
        <v>41178</v>
      </c>
      <c r="B138" t="s">
        <v>460</v>
      </c>
      <c r="C138" t="s">
        <v>420</v>
      </c>
      <c r="D138">
        <v>25701</v>
      </c>
      <c r="E138" t="s">
        <v>340</v>
      </c>
      <c r="F138" s="40">
        <v>80000</v>
      </c>
      <c r="G138" s="40">
        <v>0</v>
      </c>
    </row>
    <row r="139" spans="1:7">
      <c r="A139" s="35">
        <v>41179</v>
      </c>
      <c r="B139" t="s">
        <v>460</v>
      </c>
      <c r="C139" t="s">
        <v>420</v>
      </c>
      <c r="D139">
        <v>11302</v>
      </c>
      <c r="E139" t="s">
        <v>8</v>
      </c>
      <c r="F139" s="40">
        <v>160000</v>
      </c>
      <c r="G139" s="40">
        <v>0</v>
      </c>
    </row>
    <row r="140" spans="1:7">
      <c r="A140" s="35">
        <v>41180</v>
      </c>
      <c r="B140" t="s">
        <v>468</v>
      </c>
      <c r="C140" t="s">
        <v>308</v>
      </c>
      <c r="D140">
        <v>14502</v>
      </c>
      <c r="E140" t="s">
        <v>376</v>
      </c>
      <c r="F140" s="40">
        <v>882000</v>
      </c>
      <c r="G140" s="40">
        <v>0</v>
      </c>
    </row>
    <row r="141" spans="1:7">
      <c r="A141" s="35">
        <v>41180</v>
      </c>
      <c r="B141" t="s">
        <v>469</v>
      </c>
      <c r="C141" t="s">
        <v>308</v>
      </c>
      <c r="D141">
        <v>32201</v>
      </c>
      <c r="E141" t="s">
        <v>47</v>
      </c>
      <c r="F141" s="40">
        <v>148100</v>
      </c>
      <c r="G141" s="40">
        <v>0</v>
      </c>
    </row>
    <row r="142" spans="1:7">
      <c r="A142" s="35">
        <v>41182</v>
      </c>
      <c r="B142" t="s">
        <v>458</v>
      </c>
      <c r="C142" t="s">
        <v>470</v>
      </c>
      <c r="D142">
        <v>866034594</v>
      </c>
      <c r="E142" t="s">
        <v>302</v>
      </c>
      <c r="F142" s="40">
        <v>0</v>
      </c>
      <c r="G142" s="40">
        <v>5600.01</v>
      </c>
    </row>
    <row r="143" spans="1:7">
      <c r="A143" s="35">
        <v>41182</v>
      </c>
      <c r="B143" t="s">
        <v>458</v>
      </c>
      <c r="C143" t="s">
        <v>322</v>
      </c>
      <c r="D143">
        <v>866034594</v>
      </c>
      <c r="E143" t="s">
        <v>302</v>
      </c>
      <c r="F143" s="40">
        <v>0</v>
      </c>
      <c r="G143" s="40">
        <v>27.26</v>
      </c>
    </row>
    <row r="144" spans="1:7">
      <c r="A144" s="35">
        <v>41182</v>
      </c>
      <c r="B144" t="s">
        <v>458</v>
      </c>
      <c r="C144" t="s">
        <v>471</v>
      </c>
      <c r="D144">
        <v>866034594</v>
      </c>
      <c r="E144" t="s">
        <v>302</v>
      </c>
      <c r="F144" s="40">
        <v>0</v>
      </c>
      <c r="G144" s="40">
        <v>6816.93</v>
      </c>
    </row>
    <row r="145" spans="1:8">
      <c r="A145" s="35">
        <v>41182</v>
      </c>
      <c r="B145" t="s">
        <v>458</v>
      </c>
      <c r="C145" t="s">
        <v>472</v>
      </c>
      <c r="D145">
        <v>866034594</v>
      </c>
      <c r="E145" t="s">
        <v>302</v>
      </c>
      <c r="F145" s="40">
        <v>97384.75</v>
      </c>
      <c r="G145" s="40">
        <v>0</v>
      </c>
    </row>
    <row r="146" spans="1:8">
      <c r="A146" s="35">
        <v>41182</v>
      </c>
      <c r="B146" t="s">
        <v>460</v>
      </c>
      <c r="C146" t="s">
        <v>473</v>
      </c>
      <c r="D146">
        <v>1000</v>
      </c>
      <c r="E146" t="s">
        <v>6</v>
      </c>
      <c r="F146" s="40">
        <v>160000</v>
      </c>
      <c r="G146" s="40">
        <v>0</v>
      </c>
    </row>
    <row r="147" spans="1:8">
      <c r="A147" s="35">
        <v>41182</v>
      </c>
      <c r="B147" t="s">
        <v>460</v>
      </c>
      <c r="C147" t="s">
        <v>474</v>
      </c>
      <c r="D147">
        <v>21703</v>
      </c>
      <c r="E147" t="s">
        <v>313</v>
      </c>
      <c r="F147" s="40">
        <v>80000</v>
      </c>
      <c r="G147" s="40">
        <v>0</v>
      </c>
    </row>
    <row r="148" spans="1:8">
      <c r="A148" s="35">
        <v>41183</v>
      </c>
      <c r="B148" t="s">
        <v>325</v>
      </c>
      <c r="C148" s="59" t="s">
        <v>391</v>
      </c>
      <c r="D148">
        <v>51561810</v>
      </c>
      <c r="E148" t="s">
        <v>299</v>
      </c>
      <c r="F148" s="40">
        <v>695000</v>
      </c>
      <c r="G148" s="40">
        <v>0</v>
      </c>
      <c r="H148">
        <v>1</v>
      </c>
    </row>
    <row r="149" spans="1:8">
      <c r="A149" s="35">
        <v>41184</v>
      </c>
      <c r="B149" t="s">
        <v>475</v>
      </c>
      <c r="C149" t="s">
        <v>420</v>
      </c>
      <c r="D149">
        <v>321002</v>
      </c>
      <c r="E149" t="s">
        <v>335</v>
      </c>
      <c r="F149" s="40">
        <v>30000</v>
      </c>
      <c r="G149" s="40">
        <v>0</v>
      </c>
    </row>
    <row r="150" spans="1:8">
      <c r="A150" s="35">
        <v>41185</v>
      </c>
      <c r="B150" t="s">
        <v>476</v>
      </c>
      <c r="C150" t="s">
        <v>308</v>
      </c>
      <c r="D150">
        <v>241104</v>
      </c>
      <c r="E150" t="s">
        <v>315</v>
      </c>
      <c r="F150" s="40">
        <v>161600</v>
      </c>
      <c r="G150" s="40">
        <v>0</v>
      </c>
    </row>
    <row r="151" spans="1:8">
      <c r="A151" s="35">
        <v>41185</v>
      </c>
      <c r="B151" t="s">
        <v>477</v>
      </c>
      <c r="C151" t="s">
        <v>308</v>
      </c>
      <c r="D151">
        <v>341204</v>
      </c>
      <c r="E151" t="s">
        <v>317</v>
      </c>
      <c r="F151" s="40">
        <v>130000</v>
      </c>
      <c r="G151" s="40">
        <v>0</v>
      </c>
    </row>
    <row r="152" spans="1:8">
      <c r="A152" s="35">
        <v>41186</v>
      </c>
      <c r="B152" t="s">
        <v>478</v>
      </c>
      <c r="C152" t="s">
        <v>308</v>
      </c>
      <c r="D152">
        <v>32201</v>
      </c>
      <c r="E152" t="s">
        <v>47</v>
      </c>
      <c r="F152" s="40">
        <v>159830</v>
      </c>
      <c r="G152" s="40">
        <v>0</v>
      </c>
    </row>
    <row r="153" spans="1:8">
      <c r="A153" s="35">
        <v>41186</v>
      </c>
      <c r="B153" t="s">
        <v>475</v>
      </c>
      <c r="C153" t="s">
        <v>420</v>
      </c>
      <c r="D153">
        <v>12104</v>
      </c>
      <c r="E153" t="s">
        <v>346</v>
      </c>
      <c r="F153" s="40">
        <v>80000</v>
      </c>
      <c r="G153" s="40">
        <v>0</v>
      </c>
    </row>
    <row r="154" spans="1:8">
      <c r="A154" s="35">
        <v>41190</v>
      </c>
      <c r="B154" t="s">
        <v>479</v>
      </c>
      <c r="C154" t="s">
        <v>308</v>
      </c>
      <c r="D154">
        <v>21503</v>
      </c>
      <c r="E154" t="s">
        <v>349</v>
      </c>
      <c r="F154" s="40">
        <v>140000</v>
      </c>
      <c r="G154" s="40">
        <v>0</v>
      </c>
    </row>
    <row r="155" spans="1:8">
      <c r="A155" s="35">
        <v>41191</v>
      </c>
      <c r="B155" t="s">
        <v>475</v>
      </c>
      <c r="C155" t="s">
        <v>420</v>
      </c>
      <c r="D155">
        <v>12703</v>
      </c>
      <c r="E155" t="s">
        <v>356</v>
      </c>
      <c r="F155" s="40">
        <v>80000</v>
      </c>
      <c r="G155" s="40">
        <v>0</v>
      </c>
    </row>
    <row r="156" spans="1:8">
      <c r="A156" s="35">
        <v>41192</v>
      </c>
      <c r="B156" t="s">
        <v>480</v>
      </c>
      <c r="C156" t="s">
        <v>308</v>
      </c>
      <c r="D156">
        <v>12302</v>
      </c>
      <c r="E156" t="s">
        <v>339</v>
      </c>
      <c r="F156" s="40">
        <v>202500</v>
      </c>
      <c r="G156" s="40">
        <v>0</v>
      </c>
    </row>
    <row r="157" spans="1:8">
      <c r="A157" s="35">
        <v>41192</v>
      </c>
      <c r="B157" t="s">
        <v>481</v>
      </c>
      <c r="C157" t="s">
        <v>308</v>
      </c>
      <c r="D157">
        <v>31902</v>
      </c>
      <c r="E157" t="s">
        <v>482</v>
      </c>
      <c r="F157" s="40">
        <v>1399400</v>
      </c>
      <c r="G157" s="40">
        <v>0</v>
      </c>
    </row>
    <row r="158" spans="1:8">
      <c r="A158" s="35">
        <v>41211</v>
      </c>
      <c r="B158" t="s">
        <v>475</v>
      </c>
      <c r="C158" t="s">
        <v>420</v>
      </c>
      <c r="D158">
        <v>21703</v>
      </c>
      <c r="E158" t="s">
        <v>313</v>
      </c>
      <c r="F158" s="40">
        <v>80000</v>
      </c>
      <c r="G158" s="40">
        <v>0</v>
      </c>
    </row>
    <row r="159" spans="1:8">
      <c r="A159" s="35">
        <v>41211</v>
      </c>
      <c r="B159" t="s">
        <v>475</v>
      </c>
      <c r="C159" t="s">
        <v>420</v>
      </c>
      <c r="D159">
        <v>25701</v>
      </c>
      <c r="E159" t="s">
        <v>340</v>
      </c>
      <c r="F159" s="40">
        <v>80000</v>
      </c>
      <c r="G159" s="40">
        <v>0</v>
      </c>
    </row>
    <row r="160" spans="1:8">
      <c r="A160" s="35">
        <v>41212</v>
      </c>
      <c r="B160" t="s">
        <v>475</v>
      </c>
      <c r="C160" t="s">
        <v>420</v>
      </c>
      <c r="D160">
        <v>24101</v>
      </c>
      <c r="E160" t="s">
        <v>318</v>
      </c>
      <c r="F160" s="40">
        <v>160000</v>
      </c>
      <c r="G160" s="40">
        <v>0</v>
      </c>
    </row>
    <row r="161" spans="1:8">
      <c r="A161" s="35">
        <v>41213</v>
      </c>
      <c r="B161" t="s">
        <v>326</v>
      </c>
      <c r="C161" t="s">
        <v>483</v>
      </c>
      <c r="D161">
        <v>866034594</v>
      </c>
      <c r="E161" t="s">
        <v>302</v>
      </c>
      <c r="F161" s="40">
        <v>118109.56</v>
      </c>
      <c r="G161" s="40">
        <v>0</v>
      </c>
    </row>
    <row r="162" spans="1:8">
      <c r="A162" s="35">
        <v>41213</v>
      </c>
      <c r="B162" t="s">
        <v>326</v>
      </c>
      <c r="C162" t="s">
        <v>383</v>
      </c>
      <c r="D162">
        <v>866034594</v>
      </c>
      <c r="E162" t="s">
        <v>302</v>
      </c>
      <c r="F162" s="40">
        <v>0</v>
      </c>
      <c r="G162" s="40">
        <v>22400.06</v>
      </c>
    </row>
    <row r="163" spans="1:8">
      <c r="A163" s="35">
        <v>41213</v>
      </c>
      <c r="B163" t="s">
        <v>326</v>
      </c>
      <c r="C163" t="s">
        <v>322</v>
      </c>
      <c r="D163">
        <v>866034594</v>
      </c>
      <c r="E163" t="s">
        <v>302</v>
      </c>
      <c r="F163" s="40">
        <v>0</v>
      </c>
      <c r="G163" s="40">
        <v>55.46</v>
      </c>
    </row>
    <row r="164" spans="1:8">
      <c r="A164" s="35">
        <v>41213</v>
      </c>
      <c r="B164" t="s">
        <v>326</v>
      </c>
      <c r="C164" t="s">
        <v>484</v>
      </c>
      <c r="D164">
        <v>866034594</v>
      </c>
      <c r="E164" t="s">
        <v>302</v>
      </c>
      <c r="F164" s="40">
        <v>0</v>
      </c>
      <c r="G164" s="40">
        <v>8267.66</v>
      </c>
    </row>
    <row r="165" spans="1:8">
      <c r="A165" s="35">
        <v>41213</v>
      </c>
      <c r="B165" t="s">
        <v>475</v>
      </c>
      <c r="C165" t="s">
        <v>420</v>
      </c>
      <c r="D165">
        <v>13703</v>
      </c>
      <c r="E165" t="s">
        <v>360</v>
      </c>
      <c r="F165" s="40">
        <v>80000</v>
      </c>
      <c r="G165" s="40">
        <v>0</v>
      </c>
    </row>
    <row r="166" spans="1:8">
      <c r="A166" s="35">
        <v>41214</v>
      </c>
      <c r="B166" t="s">
        <v>485</v>
      </c>
      <c r="C166" t="s">
        <v>308</v>
      </c>
      <c r="D166">
        <v>34202</v>
      </c>
      <c r="E166" t="s">
        <v>337</v>
      </c>
      <c r="F166" s="40">
        <v>100000</v>
      </c>
      <c r="G166" s="40">
        <v>0</v>
      </c>
    </row>
    <row r="167" spans="1:8">
      <c r="A167" s="35">
        <v>41215</v>
      </c>
      <c r="B167" t="s">
        <v>486</v>
      </c>
      <c r="C167" t="s">
        <v>308</v>
      </c>
      <c r="D167">
        <v>23702</v>
      </c>
      <c r="E167" t="s">
        <v>378</v>
      </c>
      <c r="F167" s="40">
        <v>80000</v>
      </c>
      <c r="G167" s="40">
        <v>0</v>
      </c>
    </row>
    <row r="168" spans="1:8">
      <c r="A168" s="35">
        <v>41215</v>
      </c>
      <c r="B168" t="s">
        <v>487</v>
      </c>
      <c r="C168" t="s">
        <v>308</v>
      </c>
      <c r="D168">
        <v>321102</v>
      </c>
      <c r="E168" t="s">
        <v>344</v>
      </c>
      <c r="F168" s="40">
        <v>50000</v>
      </c>
      <c r="G168" s="40">
        <v>0</v>
      </c>
    </row>
    <row r="169" spans="1:8">
      <c r="A169" s="35">
        <v>41215</v>
      </c>
      <c r="B169" t="s">
        <v>488</v>
      </c>
      <c r="C169" t="s">
        <v>308</v>
      </c>
      <c r="D169">
        <v>321103</v>
      </c>
      <c r="E169" t="s">
        <v>74</v>
      </c>
      <c r="F169" s="40">
        <v>100000</v>
      </c>
      <c r="G169" s="40">
        <v>0</v>
      </c>
    </row>
    <row r="170" spans="1:8">
      <c r="A170" s="35">
        <v>41216</v>
      </c>
      <c r="B170" t="s">
        <v>327</v>
      </c>
      <c r="C170" s="59" t="s">
        <v>391</v>
      </c>
      <c r="D170">
        <v>51561810</v>
      </c>
      <c r="E170" t="s">
        <v>299</v>
      </c>
      <c r="F170" s="40">
        <v>695000</v>
      </c>
      <c r="G170" s="40">
        <v>0</v>
      </c>
      <c r="H170">
        <v>1</v>
      </c>
    </row>
    <row r="171" spans="1:8">
      <c r="A171" s="35">
        <v>41216</v>
      </c>
      <c r="B171" t="s">
        <v>489</v>
      </c>
      <c r="C171" t="s">
        <v>308</v>
      </c>
      <c r="D171">
        <v>12104</v>
      </c>
      <c r="E171" t="s">
        <v>346</v>
      </c>
      <c r="F171" s="40">
        <v>80000</v>
      </c>
      <c r="G171" s="40">
        <v>0</v>
      </c>
    </row>
    <row r="172" spans="1:8">
      <c r="A172" s="35">
        <v>41219</v>
      </c>
      <c r="B172" t="s">
        <v>490</v>
      </c>
      <c r="C172" t="s">
        <v>308</v>
      </c>
      <c r="D172">
        <v>25504</v>
      </c>
      <c r="E172" t="s">
        <v>342</v>
      </c>
      <c r="F172" s="40">
        <v>160000</v>
      </c>
      <c r="G172" s="40">
        <v>0</v>
      </c>
    </row>
    <row r="173" spans="1:8">
      <c r="A173" s="35">
        <v>41219</v>
      </c>
      <c r="B173" t="s">
        <v>491</v>
      </c>
      <c r="C173" t="s">
        <v>308</v>
      </c>
      <c r="D173">
        <v>341204</v>
      </c>
      <c r="E173" t="s">
        <v>317</v>
      </c>
      <c r="F173" s="40">
        <v>140000</v>
      </c>
      <c r="G173" s="40">
        <v>0</v>
      </c>
    </row>
    <row r="174" spans="1:8">
      <c r="A174" s="35">
        <v>41220</v>
      </c>
      <c r="B174" t="s">
        <v>492</v>
      </c>
      <c r="C174" t="s">
        <v>308</v>
      </c>
      <c r="D174">
        <v>13703</v>
      </c>
      <c r="E174" t="s">
        <v>360</v>
      </c>
      <c r="F174" s="40">
        <v>80000</v>
      </c>
      <c r="G174" s="40">
        <v>0</v>
      </c>
    </row>
    <row r="175" spans="1:8">
      <c r="A175" s="35">
        <v>41222</v>
      </c>
      <c r="B175" t="s">
        <v>493</v>
      </c>
      <c r="C175" t="s">
        <v>308</v>
      </c>
      <c r="D175">
        <v>13703</v>
      </c>
      <c r="E175" t="s">
        <v>360</v>
      </c>
      <c r="F175" s="40">
        <v>80000</v>
      </c>
      <c r="G175" s="40">
        <v>0</v>
      </c>
    </row>
    <row r="176" spans="1:8">
      <c r="A176" s="35">
        <v>41222</v>
      </c>
      <c r="B176" t="s">
        <v>494</v>
      </c>
      <c r="C176" t="s">
        <v>308</v>
      </c>
      <c r="D176">
        <v>241104</v>
      </c>
      <c r="E176" t="s">
        <v>315</v>
      </c>
      <c r="F176" s="40">
        <v>161600</v>
      </c>
      <c r="G176" s="40">
        <v>0</v>
      </c>
    </row>
    <row r="177" spans="1:7">
      <c r="A177" s="35">
        <v>41222</v>
      </c>
      <c r="B177" t="s">
        <v>495</v>
      </c>
      <c r="C177" t="s">
        <v>308</v>
      </c>
      <c r="D177">
        <v>34303</v>
      </c>
      <c r="E177" t="s">
        <v>367</v>
      </c>
      <c r="F177" s="40">
        <v>40000</v>
      </c>
      <c r="G177" s="40">
        <v>0</v>
      </c>
    </row>
    <row r="178" spans="1:7">
      <c r="A178" s="35">
        <v>41226</v>
      </c>
      <c r="B178" t="s">
        <v>496</v>
      </c>
      <c r="C178" t="s">
        <v>308</v>
      </c>
      <c r="D178">
        <v>12703</v>
      </c>
      <c r="E178" t="s">
        <v>356</v>
      </c>
      <c r="F178" s="40">
        <v>80000</v>
      </c>
      <c r="G178" s="40">
        <v>0</v>
      </c>
    </row>
    <row r="179" spans="1:7">
      <c r="A179" s="35">
        <v>41226</v>
      </c>
      <c r="B179" t="s">
        <v>497</v>
      </c>
      <c r="C179" t="s">
        <v>308</v>
      </c>
      <c r="D179">
        <v>241104</v>
      </c>
      <c r="E179" t="s">
        <v>315</v>
      </c>
      <c r="F179" s="40">
        <v>80000</v>
      </c>
      <c r="G179" s="40">
        <v>0</v>
      </c>
    </row>
    <row r="180" spans="1:7">
      <c r="A180" s="35">
        <v>41227</v>
      </c>
      <c r="B180" t="s">
        <v>498</v>
      </c>
      <c r="C180" t="s">
        <v>308</v>
      </c>
      <c r="D180">
        <v>22901</v>
      </c>
      <c r="E180" t="s">
        <v>338</v>
      </c>
      <c r="F180" s="40">
        <v>100000</v>
      </c>
      <c r="G180" s="40">
        <v>0</v>
      </c>
    </row>
    <row r="181" spans="1:7">
      <c r="A181" s="35">
        <v>41227</v>
      </c>
      <c r="B181" t="s">
        <v>499</v>
      </c>
      <c r="C181" t="s">
        <v>308</v>
      </c>
      <c r="D181">
        <v>331003</v>
      </c>
      <c r="E181" t="s">
        <v>371</v>
      </c>
      <c r="F181" s="40">
        <v>80000</v>
      </c>
      <c r="G181" s="40">
        <v>0</v>
      </c>
    </row>
    <row r="182" spans="1:7">
      <c r="A182" s="35">
        <v>41228</v>
      </c>
      <c r="B182" t="s">
        <v>500</v>
      </c>
      <c r="C182" t="s">
        <v>308</v>
      </c>
      <c r="D182">
        <v>32201</v>
      </c>
      <c r="E182" t="s">
        <v>47</v>
      </c>
      <c r="F182" s="40">
        <v>148100</v>
      </c>
      <c r="G182" s="40">
        <v>0</v>
      </c>
    </row>
    <row r="183" spans="1:7">
      <c r="A183" s="35">
        <v>41228</v>
      </c>
      <c r="B183" t="s">
        <v>501</v>
      </c>
      <c r="C183" t="s">
        <v>420</v>
      </c>
      <c r="D183">
        <v>1000</v>
      </c>
      <c r="E183" t="s">
        <v>6</v>
      </c>
      <c r="F183" s="40">
        <v>120000</v>
      </c>
      <c r="G183" s="40">
        <v>0</v>
      </c>
    </row>
    <row r="184" spans="1:7">
      <c r="A184" s="35">
        <v>41229</v>
      </c>
      <c r="B184" t="s">
        <v>502</v>
      </c>
      <c r="C184" t="s">
        <v>308</v>
      </c>
      <c r="D184">
        <v>1000</v>
      </c>
      <c r="E184" t="s">
        <v>6</v>
      </c>
      <c r="F184" s="40">
        <v>80000</v>
      </c>
      <c r="G184" s="40">
        <v>0</v>
      </c>
    </row>
    <row r="185" spans="1:7">
      <c r="A185" s="35">
        <v>41229</v>
      </c>
      <c r="B185" t="s">
        <v>503</v>
      </c>
      <c r="C185" t="s">
        <v>308</v>
      </c>
      <c r="D185">
        <v>32602</v>
      </c>
      <c r="E185" t="s">
        <v>373</v>
      </c>
      <c r="F185" s="40">
        <v>10000</v>
      </c>
      <c r="G185" s="40">
        <v>0</v>
      </c>
    </row>
    <row r="186" spans="1:7">
      <c r="A186" s="35">
        <v>41232</v>
      </c>
      <c r="B186" t="s">
        <v>504</v>
      </c>
      <c r="C186" t="s">
        <v>308</v>
      </c>
      <c r="D186">
        <v>12302</v>
      </c>
      <c r="E186" t="s">
        <v>339</v>
      </c>
      <c r="F186" s="40">
        <v>227500</v>
      </c>
      <c r="G186" s="40">
        <v>0</v>
      </c>
    </row>
    <row r="187" spans="1:7">
      <c r="A187" s="35">
        <v>41232</v>
      </c>
      <c r="B187" t="s">
        <v>505</v>
      </c>
      <c r="C187" t="s">
        <v>308</v>
      </c>
      <c r="D187">
        <v>23102</v>
      </c>
      <c r="E187" t="s">
        <v>350</v>
      </c>
      <c r="F187" s="40">
        <v>40000</v>
      </c>
      <c r="G187" s="40">
        <v>0</v>
      </c>
    </row>
    <row r="188" spans="1:7">
      <c r="A188" s="35">
        <v>41235</v>
      </c>
      <c r="B188" t="s">
        <v>506</v>
      </c>
      <c r="C188" t="s">
        <v>308</v>
      </c>
      <c r="D188">
        <v>21503</v>
      </c>
      <c r="E188" t="s">
        <v>349</v>
      </c>
      <c r="F188" s="40">
        <v>140000</v>
      </c>
      <c r="G188" s="40">
        <v>0</v>
      </c>
    </row>
    <row r="189" spans="1:7">
      <c r="A189" s="35">
        <v>41236</v>
      </c>
      <c r="B189" t="s">
        <v>507</v>
      </c>
      <c r="C189" t="s">
        <v>308</v>
      </c>
      <c r="D189">
        <v>14703</v>
      </c>
      <c r="E189" t="s">
        <v>357</v>
      </c>
      <c r="F189" s="40">
        <v>200000</v>
      </c>
      <c r="G189" s="40">
        <v>0</v>
      </c>
    </row>
    <row r="190" spans="1:7">
      <c r="A190" s="35">
        <v>41239</v>
      </c>
      <c r="B190" t="s">
        <v>508</v>
      </c>
      <c r="C190" t="s">
        <v>308</v>
      </c>
      <c r="D190">
        <v>14703</v>
      </c>
      <c r="E190" t="s">
        <v>357</v>
      </c>
      <c r="F190" s="40">
        <v>400000</v>
      </c>
      <c r="G190" s="40">
        <v>0</v>
      </c>
    </row>
    <row r="191" spans="1:7">
      <c r="A191" s="35">
        <v>41239</v>
      </c>
      <c r="B191" t="s">
        <v>509</v>
      </c>
      <c r="C191" t="s">
        <v>308</v>
      </c>
      <c r="D191">
        <v>21301</v>
      </c>
      <c r="E191" t="s">
        <v>368</v>
      </c>
      <c r="F191" s="40">
        <v>100000</v>
      </c>
      <c r="G191" s="40">
        <v>0</v>
      </c>
    </row>
    <row r="192" spans="1:7">
      <c r="A192" s="35">
        <v>41243</v>
      </c>
      <c r="B192" t="s">
        <v>328</v>
      </c>
      <c r="C192" t="s">
        <v>383</v>
      </c>
      <c r="D192">
        <v>866034594</v>
      </c>
      <c r="E192" t="s">
        <v>302</v>
      </c>
      <c r="F192" s="40">
        <v>0</v>
      </c>
      <c r="G192" s="40">
        <v>39863.019999999997</v>
      </c>
    </row>
    <row r="193" spans="1:8">
      <c r="A193" s="35">
        <v>41243</v>
      </c>
      <c r="B193" t="s">
        <v>328</v>
      </c>
      <c r="C193" t="s">
        <v>484</v>
      </c>
      <c r="D193">
        <v>866034594</v>
      </c>
      <c r="E193" t="s">
        <v>302</v>
      </c>
      <c r="F193" s="40">
        <v>0</v>
      </c>
      <c r="G193" s="40">
        <v>4595.93</v>
      </c>
    </row>
    <row r="194" spans="1:8">
      <c r="A194" s="35">
        <v>41243</v>
      </c>
      <c r="B194" t="s">
        <v>328</v>
      </c>
      <c r="C194" t="s">
        <v>483</v>
      </c>
      <c r="D194">
        <v>866034594</v>
      </c>
      <c r="E194" t="s">
        <v>302</v>
      </c>
      <c r="F194" s="40">
        <v>65656.259999999995</v>
      </c>
      <c r="G194" s="40">
        <v>0</v>
      </c>
    </row>
    <row r="195" spans="1:8">
      <c r="A195" s="35">
        <v>41243</v>
      </c>
      <c r="B195" t="s">
        <v>328</v>
      </c>
      <c r="C195" t="s">
        <v>322</v>
      </c>
      <c r="D195">
        <v>866034594</v>
      </c>
      <c r="E195" t="s">
        <v>302</v>
      </c>
      <c r="F195" s="40">
        <v>0</v>
      </c>
      <c r="G195" s="40">
        <v>107.97</v>
      </c>
    </row>
    <row r="196" spans="1:8">
      <c r="A196" s="35">
        <v>41243</v>
      </c>
      <c r="B196" t="s">
        <v>510</v>
      </c>
      <c r="C196" t="s">
        <v>308</v>
      </c>
      <c r="D196">
        <v>11702</v>
      </c>
      <c r="E196" t="s">
        <v>412</v>
      </c>
      <c r="F196" s="40">
        <v>854500</v>
      </c>
      <c r="G196" s="40">
        <v>0</v>
      </c>
    </row>
    <row r="197" spans="1:8">
      <c r="A197" s="35">
        <v>41243</v>
      </c>
      <c r="B197" t="s">
        <v>511</v>
      </c>
      <c r="C197" t="s">
        <v>308</v>
      </c>
      <c r="D197">
        <v>21303</v>
      </c>
      <c r="E197" t="s">
        <v>348</v>
      </c>
      <c r="F197" s="40">
        <v>80000</v>
      </c>
      <c r="G197" s="40">
        <v>0</v>
      </c>
    </row>
    <row r="198" spans="1:8">
      <c r="A198" s="35">
        <v>41243</v>
      </c>
      <c r="B198" t="s">
        <v>512</v>
      </c>
      <c r="C198" t="s">
        <v>308</v>
      </c>
      <c r="D198">
        <v>341102</v>
      </c>
      <c r="E198" t="s">
        <v>380</v>
      </c>
      <c r="F198" s="40">
        <v>80000</v>
      </c>
      <c r="G198" s="40">
        <v>0</v>
      </c>
    </row>
    <row r="199" spans="1:8">
      <c r="A199" s="35">
        <v>41243</v>
      </c>
      <c r="B199" t="s">
        <v>513</v>
      </c>
      <c r="C199" t="s">
        <v>514</v>
      </c>
      <c r="D199">
        <v>25701</v>
      </c>
      <c r="E199" t="s">
        <v>340</v>
      </c>
      <c r="F199" s="40">
        <v>160000</v>
      </c>
      <c r="G199" s="40">
        <v>0</v>
      </c>
    </row>
    <row r="200" spans="1:8">
      <c r="A200" s="35">
        <v>41243</v>
      </c>
      <c r="B200" t="s">
        <v>513</v>
      </c>
      <c r="C200" t="s">
        <v>515</v>
      </c>
      <c r="D200">
        <v>33204</v>
      </c>
      <c r="E200" t="s">
        <v>374</v>
      </c>
      <c r="F200" s="40">
        <v>30000</v>
      </c>
      <c r="G200" s="40">
        <v>0</v>
      </c>
    </row>
    <row r="201" spans="1:8">
      <c r="A201" s="35">
        <v>41243</v>
      </c>
      <c r="B201" t="s">
        <v>513</v>
      </c>
      <c r="C201" t="s">
        <v>516</v>
      </c>
      <c r="D201">
        <v>12703</v>
      </c>
      <c r="E201" t="s">
        <v>356</v>
      </c>
      <c r="F201" s="40">
        <v>80000</v>
      </c>
      <c r="G201" s="40">
        <v>0</v>
      </c>
    </row>
    <row r="202" spans="1:8">
      <c r="A202" s="35">
        <v>41246</v>
      </c>
      <c r="B202" t="s">
        <v>329</v>
      </c>
      <c r="C202" s="59" t="s">
        <v>391</v>
      </c>
      <c r="D202">
        <v>51561810</v>
      </c>
      <c r="E202" t="s">
        <v>299</v>
      </c>
      <c r="F202" s="40">
        <v>695000</v>
      </c>
      <c r="G202" s="40">
        <v>0</v>
      </c>
      <c r="H202">
        <v>1</v>
      </c>
    </row>
    <row r="203" spans="1:8">
      <c r="A203" s="35">
        <v>41246</v>
      </c>
      <c r="B203" t="s">
        <v>517</v>
      </c>
      <c r="C203" t="s">
        <v>308</v>
      </c>
      <c r="D203">
        <v>25504</v>
      </c>
      <c r="E203" t="s">
        <v>342</v>
      </c>
      <c r="F203" s="40">
        <v>160000</v>
      </c>
      <c r="G203" s="40">
        <v>0</v>
      </c>
    </row>
    <row r="204" spans="1:8">
      <c r="A204" s="35">
        <v>41247</v>
      </c>
      <c r="B204" t="s">
        <v>518</v>
      </c>
      <c r="C204" t="s">
        <v>308</v>
      </c>
      <c r="D204">
        <v>13703</v>
      </c>
      <c r="E204" t="s">
        <v>360</v>
      </c>
      <c r="F204" s="40">
        <v>80000</v>
      </c>
      <c r="G204" s="40">
        <v>0</v>
      </c>
    </row>
    <row r="205" spans="1:8">
      <c r="A205" s="35">
        <v>41247</v>
      </c>
      <c r="B205" t="s">
        <v>519</v>
      </c>
      <c r="C205" t="s">
        <v>308</v>
      </c>
      <c r="D205">
        <v>33503</v>
      </c>
      <c r="E205" t="s">
        <v>57</v>
      </c>
      <c r="F205" s="40">
        <v>80000</v>
      </c>
      <c r="G205" s="40">
        <v>0</v>
      </c>
    </row>
    <row r="206" spans="1:8">
      <c r="A206" s="35">
        <v>41247</v>
      </c>
      <c r="B206" t="s">
        <v>520</v>
      </c>
      <c r="C206" t="s">
        <v>308</v>
      </c>
      <c r="D206">
        <v>34803</v>
      </c>
      <c r="E206" t="s">
        <v>361</v>
      </c>
      <c r="F206" s="40">
        <v>20000</v>
      </c>
      <c r="G206" s="40">
        <v>0</v>
      </c>
    </row>
    <row r="207" spans="1:8">
      <c r="A207" s="35">
        <v>41248</v>
      </c>
      <c r="B207" t="s">
        <v>521</v>
      </c>
      <c r="C207" t="s">
        <v>308</v>
      </c>
      <c r="D207">
        <v>341204</v>
      </c>
      <c r="E207" t="s">
        <v>317</v>
      </c>
      <c r="F207" s="40">
        <v>119000</v>
      </c>
      <c r="G207" s="40">
        <v>0</v>
      </c>
    </row>
    <row r="208" spans="1:8">
      <c r="A208" s="35">
        <v>41249</v>
      </c>
      <c r="B208" t="s">
        <v>522</v>
      </c>
      <c r="C208" t="s">
        <v>308</v>
      </c>
      <c r="D208">
        <v>241104</v>
      </c>
      <c r="E208" t="s">
        <v>315</v>
      </c>
      <c r="F208" s="40">
        <v>161600</v>
      </c>
      <c r="G208" s="40">
        <v>0</v>
      </c>
    </row>
    <row r="209" spans="1:7">
      <c r="A209" s="35">
        <v>41253</v>
      </c>
      <c r="B209" t="s">
        <v>523</v>
      </c>
      <c r="C209" t="s">
        <v>308</v>
      </c>
      <c r="D209">
        <v>31902</v>
      </c>
      <c r="E209" t="s">
        <v>482</v>
      </c>
      <c r="F209" s="40">
        <v>1399400</v>
      </c>
      <c r="G209" s="40">
        <v>0</v>
      </c>
    </row>
    <row r="210" spans="1:7">
      <c r="A210" s="35">
        <v>41255</v>
      </c>
      <c r="B210" t="s">
        <v>524</v>
      </c>
      <c r="C210" t="s">
        <v>308</v>
      </c>
      <c r="D210">
        <v>34303</v>
      </c>
      <c r="E210" t="s">
        <v>367</v>
      </c>
      <c r="F210" s="40">
        <v>40000</v>
      </c>
      <c r="G210" s="40">
        <v>0</v>
      </c>
    </row>
    <row r="211" spans="1:7">
      <c r="A211" s="35">
        <v>41256</v>
      </c>
      <c r="B211" t="s">
        <v>525</v>
      </c>
      <c r="C211" t="s">
        <v>308</v>
      </c>
      <c r="D211">
        <v>25501</v>
      </c>
      <c r="E211" t="s">
        <v>341</v>
      </c>
      <c r="F211" s="40">
        <v>80000</v>
      </c>
      <c r="G211" s="40">
        <v>0</v>
      </c>
    </row>
    <row r="212" spans="1:7">
      <c r="A212" s="35">
        <v>41257</v>
      </c>
      <c r="B212" t="s">
        <v>526</v>
      </c>
      <c r="C212" t="s">
        <v>308</v>
      </c>
      <c r="D212">
        <v>11504</v>
      </c>
      <c r="E212" t="s">
        <v>331</v>
      </c>
      <c r="F212" s="40">
        <v>80000</v>
      </c>
      <c r="G212" s="40">
        <v>0</v>
      </c>
    </row>
    <row r="213" spans="1:7">
      <c r="A213" s="35">
        <v>41260</v>
      </c>
      <c r="B213" t="s">
        <v>527</v>
      </c>
      <c r="C213" t="s">
        <v>308</v>
      </c>
      <c r="D213">
        <v>32201</v>
      </c>
      <c r="E213" t="s">
        <v>47</v>
      </c>
      <c r="F213" s="40">
        <v>148100</v>
      </c>
      <c r="G213" s="40">
        <v>0</v>
      </c>
    </row>
    <row r="214" spans="1:7">
      <c r="A214" s="35">
        <v>41261</v>
      </c>
      <c r="B214" t="s">
        <v>528</v>
      </c>
      <c r="C214" t="s">
        <v>308</v>
      </c>
      <c r="D214">
        <v>12104</v>
      </c>
      <c r="E214" t="s">
        <v>346</v>
      </c>
      <c r="F214" s="40">
        <v>80000</v>
      </c>
      <c r="G214" s="40">
        <v>0</v>
      </c>
    </row>
    <row r="215" spans="1:7">
      <c r="A215" s="35">
        <v>41263</v>
      </c>
      <c r="B215" t="s">
        <v>529</v>
      </c>
      <c r="C215" t="s">
        <v>308</v>
      </c>
      <c r="D215">
        <v>241104</v>
      </c>
      <c r="E215" t="s">
        <v>315</v>
      </c>
      <c r="F215" s="40">
        <v>161600</v>
      </c>
      <c r="G215" s="40">
        <v>0</v>
      </c>
    </row>
    <row r="216" spans="1:7">
      <c r="A216" s="35">
        <v>41263</v>
      </c>
      <c r="B216" t="s">
        <v>530</v>
      </c>
      <c r="C216" t="s">
        <v>308</v>
      </c>
      <c r="D216">
        <v>34303</v>
      </c>
      <c r="E216" t="s">
        <v>367</v>
      </c>
      <c r="F216" s="40">
        <v>80000</v>
      </c>
      <c r="G216" s="40">
        <v>0</v>
      </c>
    </row>
    <row r="217" spans="1:7">
      <c r="A217" s="35">
        <v>41263</v>
      </c>
      <c r="B217" t="s">
        <v>531</v>
      </c>
      <c r="C217" t="s">
        <v>308</v>
      </c>
      <c r="D217">
        <v>24101</v>
      </c>
      <c r="E217" t="s">
        <v>318</v>
      </c>
      <c r="F217" s="40">
        <v>80000</v>
      </c>
      <c r="G217" s="40">
        <v>0</v>
      </c>
    </row>
    <row r="218" spans="1:7">
      <c r="A218" s="35">
        <v>41267</v>
      </c>
      <c r="B218" t="s">
        <v>532</v>
      </c>
      <c r="C218" t="s">
        <v>308</v>
      </c>
      <c r="D218">
        <v>32603</v>
      </c>
      <c r="E218" t="s">
        <v>51</v>
      </c>
      <c r="F218" s="40">
        <v>20000</v>
      </c>
      <c r="G218" s="40">
        <v>0</v>
      </c>
    </row>
    <row r="219" spans="1:7">
      <c r="A219" s="35">
        <v>41267</v>
      </c>
      <c r="B219" t="s">
        <v>533</v>
      </c>
      <c r="C219" t="s">
        <v>308</v>
      </c>
      <c r="D219">
        <v>33203</v>
      </c>
      <c r="E219" t="s">
        <v>366</v>
      </c>
      <c r="F219" s="40">
        <v>30000</v>
      </c>
      <c r="G219" s="40">
        <v>0</v>
      </c>
    </row>
    <row r="220" spans="1:7">
      <c r="A220" s="35">
        <v>41273</v>
      </c>
      <c r="B220" t="s">
        <v>330</v>
      </c>
      <c r="C220" t="s">
        <v>484</v>
      </c>
      <c r="D220">
        <v>866034594</v>
      </c>
      <c r="E220" t="s">
        <v>302</v>
      </c>
      <c r="F220" s="40">
        <v>0</v>
      </c>
      <c r="G220" s="40">
        <v>4595.93</v>
      </c>
    </row>
    <row r="221" spans="1:7">
      <c r="A221" s="35">
        <v>41273</v>
      </c>
      <c r="B221" t="s">
        <v>330</v>
      </c>
      <c r="C221" t="s">
        <v>483</v>
      </c>
      <c r="D221">
        <v>866034594</v>
      </c>
      <c r="E221" t="s">
        <v>302</v>
      </c>
      <c r="F221" s="40">
        <v>66820.259999999995</v>
      </c>
      <c r="G221" s="40">
        <v>0</v>
      </c>
    </row>
    <row r="222" spans="1:7">
      <c r="A222" s="35">
        <v>41273</v>
      </c>
      <c r="B222" t="s">
        <v>330</v>
      </c>
      <c r="C222" t="s">
        <v>383</v>
      </c>
      <c r="D222">
        <v>866034594</v>
      </c>
      <c r="E222" t="s">
        <v>302</v>
      </c>
      <c r="F222" s="40">
        <v>0</v>
      </c>
      <c r="G222" s="40">
        <v>34168.31</v>
      </c>
    </row>
    <row r="223" spans="1:7">
      <c r="A223" s="35">
        <v>41273</v>
      </c>
      <c r="B223" t="s">
        <v>330</v>
      </c>
      <c r="C223" t="s">
        <v>322</v>
      </c>
      <c r="D223">
        <v>866034594</v>
      </c>
      <c r="E223" t="s">
        <v>302</v>
      </c>
      <c r="F223" s="40">
        <v>0</v>
      </c>
      <c r="G223" s="40">
        <v>314.83999999999997</v>
      </c>
    </row>
    <row r="224" spans="1:7">
      <c r="A224" s="35">
        <v>41274</v>
      </c>
      <c r="B224" t="s">
        <v>534</v>
      </c>
      <c r="C224" t="s">
        <v>308</v>
      </c>
      <c r="D224">
        <v>24103</v>
      </c>
      <c r="E224" t="s">
        <v>303</v>
      </c>
      <c r="F224" s="40">
        <v>550000</v>
      </c>
      <c r="G224" s="40">
        <v>0</v>
      </c>
    </row>
    <row r="225" spans="1:7">
      <c r="A225" s="35">
        <v>41274</v>
      </c>
      <c r="B225" t="s">
        <v>535</v>
      </c>
      <c r="C225" t="s">
        <v>536</v>
      </c>
      <c r="D225">
        <v>24103</v>
      </c>
      <c r="E225" t="s">
        <v>303</v>
      </c>
      <c r="F225" s="40">
        <v>160800</v>
      </c>
      <c r="G225" s="40">
        <v>0</v>
      </c>
    </row>
  </sheetData>
  <autoFilter ref="A1:H2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Trial Balance</vt:lpstr>
      <vt:lpstr>Balance</vt:lpstr>
      <vt:lpstr>EE RR</vt:lpstr>
      <vt:lpstr>Cartera Dic 2012</vt:lpstr>
      <vt:lpstr>Club house</vt:lpstr>
      <vt:lpstr>Hoja4</vt:lpstr>
      <vt:lpstr>Hoja5</vt:lpstr>
      <vt:lpstr>'Trial Balance'!_FilterDatabase</vt:lpstr>
      <vt:lpstr>Balance!Área_de_impresión</vt:lpstr>
      <vt:lpstr>'Cartera Dic 2012'!Área_de_impresión</vt:lpstr>
      <vt:lpstr>'EE RR'!Área_de_impresión</vt:lpstr>
      <vt:lpstr>'Cartera Dic 2012'!Títulos_a_imprimir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</dc:creator>
  <cp:lastModifiedBy>35</cp:lastModifiedBy>
  <cp:lastPrinted>2012-03-10T19:28:33Z</cp:lastPrinted>
  <dcterms:created xsi:type="dcterms:W3CDTF">2008-02-21T21:11:00Z</dcterms:created>
  <dcterms:modified xsi:type="dcterms:W3CDTF">2013-03-09T23:02:52Z</dcterms:modified>
</cp:coreProperties>
</file>